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n\OneDrive\Reserves FASB Disclosures\"/>
    </mc:Choice>
  </mc:AlternateContent>
  <xr:revisionPtr revIDLastSave="0" documentId="8_{331F1011-7769-4CE4-BD92-EB0F5DFB54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curred loss development" sheetId="2" r:id="rId1"/>
    <sheet name="Paid loss analysis" sheetId="5" r:id="rId2"/>
    <sheet name=" Data Input" sheetId="1" r:id="rId3"/>
  </sheets>
  <definedNames>
    <definedName name="_xlnm.Print_Area" localSheetId="2">' Data Input'!$B$10:$L$24</definedName>
    <definedName name="_xlnm.Print_Area" localSheetId="0">'Incurred loss development'!$A$1:$O$43</definedName>
    <definedName name="_xlnm.Print_Area" localSheetId="1">'Paid loss analysis'!$B$8:$S$61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5" i="2" l="1"/>
  <c r="AO16" i="2" s="1"/>
  <c r="AO17" i="2" s="1"/>
  <c r="AO18" i="2" s="1"/>
  <c r="AO19" i="2" s="1"/>
  <c r="AO20" i="2" s="1"/>
  <c r="AO21" i="2" s="1"/>
  <c r="AO22" i="2" s="1"/>
  <c r="AO23" i="2" s="1"/>
  <c r="AQ13" i="2"/>
  <c r="AR13" i="2" s="1"/>
  <c r="AS13" i="2" s="1"/>
  <c r="AT13" i="2" s="1"/>
  <c r="AU13" i="2" s="1"/>
  <c r="O26" i="5"/>
  <c r="O25" i="5"/>
  <c r="E30" i="5"/>
  <c r="F30" i="5" s="1"/>
  <c r="G30" i="5" s="1"/>
  <c r="H30" i="5" s="1"/>
  <c r="I30" i="5" s="1"/>
  <c r="J30" i="5" s="1"/>
  <c r="K30" i="5" s="1"/>
  <c r="L30" i="5" s="1"/>
  <c r="D30" i="5"/>
  <c r="A4" i="5"/>
  <c r="A3" i="5"/>
  <c r="A2" i="5"/>
  <c r="AV13" i="2" l="1"/>
  <c r="AW13" i="2" s="1"/>
  <c r="AX13" i="2" s="1"/>
  <c r="AY13" i="2" s="1"/>
  <c r="A4" i="2"/>
  <c r="A3" i="2"/>
  <c r="A2" i="2"/>
  <c r="N23" i="5" l="1"/>
  <c r="L23" i="5"/>
  <c r="N22" i="5"/>
  <c r="L22" i="5"/>
  <c r="K22" i="5"/>
  <c r="N21" i="5"/>
  <c r="L21" i="5"/>
  <c r="K21" i="5"/>
  <c r="J21" i="5"/>
  <c r="N20" i="5"/>
  <c r="L20" i="5"/>
  <c r="K20" i="5"/>
  <c r="J20" i="5"/>
  <c r="I20" i="5"/>
  <c r="N19" i="5"/>
  <c r="L19" i="5"/>
  <c r="K19" i="5"/>
  <c r="J19" i="5"/>
  <c r="I19" i="5"/>
  <c r="H19" i="5"/>
  <c r="N18" i="5"/>
  <c r="L18" i="5"/>
  <c r="K18" i="5"/>
  <c r="J18" i="5"/>
  <c r="I18" i="5"/>
  <c r="H18" i="5"/>
  <c r="G18" i="5"/>
  <c r="N17" i="5"/>
  <c r="L17" i="5"/>
  <c r="K17" i="5"/>
  <c r="J17" i="5"/>
  <c r="I17" i="5"/>
  <c r="H17" i="5"/>
  <c r="G17" i="5"/>
  <c r="F17" i="5"/>
  <c r="N16" i="5"/>
  <c r="L16" i="5"/>
  <c r="K16" i="5"/>
  <c r="J16" i="5"/>
  <c r="I16" i="5"/>
  <c r="H16" i="5"/>
  <c r="G16" i="5"/>
  <c r="F16" i="5"/>
  <c r="E16" i="5"/>
  <c r="N15" i="5"/>
  <c r="L15" i="5"/>
  <c r="K15" i="5"/>
  <c r="J15" i="5"/>
  <c r="I15" i="5"/>
  <c r="H15" i="5"/>
  <c r="G15" i="5"/>
  <c r="F15" i="5"/>
  <c r="E15" i="5"/>
  <c r="D15" i="5"/>
  <c r="N14" i="5"/>
  <c r="L14" i="5"/>
  <c r="K14" i="5"/>
  <c r="J14" i="5"/>
  <c r="I14" i="5"/>
  <c r="H14" i="5"/>
  <c r="G14" i="5"/>
  <c r="F14" i="5"/>
  <c r="E14" i="5"/>
  <c r="D14" i="5"/>
  <c r="C14" i="5"/>
  <c r="C12" i="5"/>
  <c r="O16" i="5" l="1"/>
  <c r="O17" i="5"/>
  <c r="O20" i="5"/>
  <c r="O21" i="5"/>
  <c r="O14" i="5"/>
  <c r="O15" i="5"/>
  <c r="O18" i="5"/>
  <c r="O19" i="5"/>
  <c r="O22" i="5"/>
  <c r="O23" i="5"/>
  <c r="L24" i="5"/>
  <c r="O24" i="5" l="1"/>
  <c r="L23" i="2"/>
  <c r="L22" i="2"/>
  <c r="K22" i="2"/>
  <c r="AP22" i="2" s="1"/>
  <c r="L21" i="2"/>
  <c r="K21" i="2"/>
  <c r="J21" i="2"/>
  <c r="AP21" i="2" s="1"/>
  <c r="L20" i="2"/>
  <c r="K20" i="2"/>
  <c r="J20" i="2"/>
  <c r="I20" i="2"/>
  <c r="AP20" i="2" s="1"/>
  <c r="L19" i="2"/>
  <c r="K19" i="2"/>
  <c r="J19" i="2"/>
  <c r="I19" i="2"/>
  <c r="H19" i="2"/>
  <c r="AP19" i="2" s="1"/>
  <c r="L18" i="2"/>
  <c r="K18" i="2"/>
  <c r="J18" i="2"/>
  <c r="I18" i="2"/>
  <c r="H18" i="2"/>
  <c r="G18" i="2"/>
  <c r="AP18" i="2" s="1"/>
  <c r="L17" i="2"/>
  <c r="K17" i="2"/>
  <c r="J17" i="2"/>
  <c r="I17" i="2"/>
  <c r="H17" i="2"/>
  <c r="G17" i="2"/>
  <c r="F17" i="2"/>
  <c r="AP17" i="2" s="1"/>
  <c r="L16" i="2"/>
  <c r="K16" i="2"/>
  <c r="J16" i="2"/>
  <c r="I16" i="2"/>
  <c r="H16" i="2"/>
  <c r="G16" i="2"/>
  <c r="F16" i="2"/>
  <c r="E16" i="2"/>
  <c r="AP16" i="2" s="1"/>
  <c r="L15" i="2"/>
  <c r="K15" i="2"/>
  <c r="J15" i="2"/>
  <c r="I15" i="2"/>
  <c r="H15" i="2"/>
  <c r="G15" i="2"/>
  <c r="F15" i="2"/>
  <c r="E15" i="2"/>
  <c r="D15" i="2"/>
  <c r="AP15" i="2" s="1"/>
  <c r="L14" i="2"/>
  <c r="K14" i="2"/>
  <c r="J14" i="2"/>
  <c r="I14" i="2"/>
  <c r="H14" i="2"/>
  <c r="G14" i="2"/>
  <c r="F14" i="2"/>
  <c r="E14" i="2"/>
  <c r="D14" i="2"/>
  <c r="C14" i="2"/>
  <c r="C27" i="1"/>
  <c r="L12" i="1"/>
  <c r="AQ14" i="2" l="1"/>
  <c r="AS14" i="2"/>
  <c r="AU14" i="2"/>
  <c r="AW14" i="2"/>
  <c r="AY14" i="2"/>
  <c r="AQ15" i="2"/>
  <c r="AS15" i="2"/>
  <c r="AU15" i="2"/>
  <c r="AW15" i="2"/>
  <c r="AQ18" i="2"/>
  <c r="AS18" i="2"/>
  <c r="AQ19" i="2"/>
  <c r="AU18" i="2"/>
  <c r="AS19" i="2"/>
  <c r="AQ22" i="2"/>
  <c r="AR16" i="2"/>
  <c r="AT16" i="2"/>
  <c r="AV16" i="2"/>
  <c r="AR17" i="2"/>
  <c r="AT17" i="2"/>
  <c r="AV17" i="2"/>
  <c r="AR20" i="2"/>
  <c r="AR21" i="2"/>
  <c r="AP23" i="2"/>
  <c r="AP14" i="2"/>
  <c r="AR14" i="2"/>
  <c r="AT14" i="2"/>
  <c r="AV14" i="2"/>
  <c r="AX14" i="2"/>
  <c r="AR15" i="2"/>
  <c r="AT15" i="2"/>
  <c r="AV15" i="2"/>
  <c r="D32" i="5"/>
  <c r="AX15" i="2"/>
  <c r="AQ16" i="2"/>
  <c r="AS16" i="2"/>
  <c r="AU16" i="2"/>
  <c r="AW16" i="2"/>
  <c r="AQ17" i="2"/>
  <c r="AS17" i="2"/>
  <c r="AU17" i="2"/>
  <c r="AR18" i="2"/>
  <c r="AT18" i="2"/>
  <c r="AR19" i="2"/>
  <c r="AT19" i="2"/>
  <c r="AQ20" i="2"/>
  <c r="AS20" i="2"/>
  <c r="AQ21" i="2"/>
  <c r="N16" i="2"/>
  <c r="D33" i="5"/>
  <c r="N19" i="2"/>
  <c r="D36" i="5"/>
  <c r="N20" i="2"/>
  <c r="D37" i="5"/>
  <c r="N14" i="2"/>
  <c r="E31" i="5"/>
  <c r="I31" i="5"/>
  <c r="D31" i="5"/>
  <c r="H31" i="5"/>
  <c r="L31" i="5"/>
  <c r="L43" i="5" s="1"/>
  <c r="G31" i="5"/>
  <c r="K31" i="5"/>
  <c r="F31" i="5"/>
  <c r="J31" i="5"/>
  <c r="N17" i="2"/>
  <c r="D34" i="5"/>
  <c r="N18" i="2"/>
  <c r="D35" i="5"/>
  <c r="N21" i="2"/>
  <c r="D38" i="5"/>
  <c r="N22" i="2"/>
  <c r="D39" i="5"/>
  <c r="N15" i="2"/>
  <c r="E31" i="2"/>
  <c r="G31" i="2"/>
  <c r="G33" i="2"/>
  <c r="H33" i="2"/>
  <c r="L33" i="2"/>
  <c r="K37" i="2"/>
  <c r="E30" i="2"/>
  <c r="K30" i="2"/>
  <c r="L32" i="2"/>
  <c r="I34" i="2"/>
  <c r="K34" i="2"/>
  <c r="L36" i="2"/>
  <c r="L38" i="2"/>
  <c r="L13" i="2"/>
  <c r="K12" i="1"/>
  <c r="L28" i="1"/>
  <c r="H34" i="2"/>
  <c r="J34" i="2"/>
  <c r="K36" i="2"/>
  <c r="J36" i="2" s="1"/>
  <c r="D30" i="2"/>
  <c r="E38" i="5"/>
  <c r="C38" i="5"/>
  <c r="C31" i="5"/>
  <c r="F32" i="5"/>
  <c r="J32" i="5"/>
  <c r="K32" i="5"/>
  <c r="C32" i="5"/>
  <c r="G32" i="5"/>
  <c r="H32" i="5"/>
  <c r="E32" i="5"/>
  <c r="I32" i="5"/>
  <c r="H35" i="5"/>
  <c r="C35" i="5"/>
  <c r="G35" i="5"/>
  <c r="F35" i="5"/>
  <c r="E35" i="5"/>
  <c r="G36" i="5"/>
  <c r="E36" i="5"/>
  <c r="F36" i="5"/>
  <c r="C36" i="5"/>
  <c r="C39" i="5"/>
  <c r="C40" i="5"/>
  <c r="L24" i="2"/>
  <c r="F30" i="2"/>
  <c r="L30" i="2"/>
  <c r="J31" i="2"/>
  <c r="G32" i="2"/>
  <c r="F32" i="2" s="1"/>
  <c r="I32" i="2"/>
  <c r="K33" i="2"/>
  <c r="K35" i="2"/>
  <c r="J35" i="2" s="1"/>
  <c r="I30" i="2"/>
  <c r="F31" i="2"/>
  <c r="I31" i="2"/>
  <c r="H31" i="2" s="1"/>
  <c r="K31" i="2"/>
  <c r="H32" i="2"/>
  <c r="J32" i="2"/>
  <c r="J33" i="2"/>
  <c r="I35" i="2"/>
  <c r="L35" i="2"/>
  <c r="L37" i="2"/>
  <c r="E33" i="5"/>
  <c r="I33" i="5"/>
  <c r="J33" i="5"/>
  <c r="H33" i="5"/>
  <c r="C33" i="5"/>
  <c r="G33" i="5"/>
  <c r="F33" i="5"/>
  <c r="I34" i="5"/>
  <c r="E34" i="5"/>
  <c r="F34" i="5"/>
  <c r="C34" i="5"/>
  <c r="G34" i="5"/>
  <c r="H34" i="5"/>
  <c r="C37" i="5"/>
  <c r="F37" i="5"/>
  <c r="E37" i="5"/>
  <c r="J30" i="2"/>
  <c r="K32" i="2"/>
  <c r="I33" i="2"/>
  <c r="L29" i="2" l="1"/>
  <c r="N11" i="2"/>
  <c r="E43" i="5"/>
  <c r="E42" i="2"/>
  <c r="N33" i="2"/>
  <c r="N36" i="2"/>
  <c r="N38" i="2"/>
  <c r="K28" i="1"/>
  <c r="K13" i="2"/>
  <c r="K29" i="2" s="1"/>
  <c r="J12" i="1"/>
  <c r="J42" i="2"/>
  <c r="K42" i="2"/>
  <c r="N35" i="2"/>
  <c r="F42" i="2"/>
  <c r="G43" i="5"/>
  <c r="H43" i="5"/>
  <c r="I43" i="5"/>
  <c r="J43" i="5"/>
  <c r="H30" i="2"/>
  <c r="I42" i="2"/>
  <c r="L13" i="5"/>
  <c r="K13" i="5" s="1"/>
  <c r="D42" i="2"/>
  <c r="N37" i="2"/>
  <c r="N32" i="2"/>
  <c r="K43" i="5"/>
  <c r="C43" i="5"/>
  <c r="D43" i="5"/>
  <c r="F43" i="5"/>
  <c r="G30" i="2" l="1"/>
  <c r="N30" i="2" s="1"/>
  <c r="H42" i="2"/>
  <c r="I12" i="1"/>
  <c r="J13" i="2"/>
  <c r="J29" i="2" s="1"/>
  <c r="J28" i="1"/>
  <c r="N24" i="5"/>
  <c r="G42" i="2"/>
  <c r="J13" i="5" l="1"/>
  <c r="I13" i="2"/>
  <c r="I29" i="2" s="1"/>
  <c r="I28" i="1"/>
  <c r="H12" i="1"/>
  <c r="L31" i="2"/>
  <c r="L34" i="2"/>
  <c r="N31" i="2"/>
  <c r="N34" i="2"/>
  <c r="L42" i="2" l="1"/>
  <c r="I13" i="5"/>
  <c r="G12" i="1"/>
  <c r="H13" i="2"/>
  <c r="H29" i="2" s="1"/>
  <c r="H28" i="1"/>
  <c r="G13" i="2" l="1"/>
  <c r="G29" i="2" s="1"/>
  <c r="G28" i="1"/>
  <c r="F12" i="1"/>
  <c r="H13" i="5"/>
  <c r="G13" i="5" l="1"/>
  <c r="E12" i="1"/>
  <c r="F13" i="2"/>
  <c r="F29" i="2" s="1"/>
  <c r="F28" i="1"/>
  <c r="E13" i="2" l="1"/>
  <c r="E29" i="2" s="1"/>
  <c r="E28" i="1"/>
  <c r="D12" i="1"/>
  <c r="F13" i="5"/>
  <c r="E13" i="5" l="1"/>
  <c r="C12" i="1"/>
  <c r="D13" i="2"/>
  <c r="D29" i="2" s="1"/>
  <c r="D28" i="1"/>
  <c r="D13" i="5"/>
  <c r="C13" i="2" l="1"/>
  <c r="C28" i="1"/>
  <c r="B13" i="1"/>
  <c r="C29" i="2" l="1"/>
  <c r="Q11" i="2"/>
  <c r="C13" i="5"/>
  <c r="B14" i="2"/>
  <c r="B29" i="1"/>
  <c r="B14" i="1"/>
  <c r="B30" i="1" l="1"/>
  <c r="B15" i="1"/>
  <c r="B15" i="2"/>
  <c r="B14" i="5"/>
  <c r="B31" i="5" s="1"/>
  <c r="B30" i="2"/>
  <c r="B15" i="5" l="1"/>
  <c r="B32" i="5" s="1"/>
  <c r="B31" i="2"/>
  <c r="B16" i="2"/>
  <c r="B31" i="1"/>
  <c r="B16" i="1"/>
  <c r="B17" i="2" l="1"/>
  <c r="B32" i="1"/>
  <c r="B17" i="1"/>
  <c r="B32" i="2"/>
  <c r="B16" i="5"/>
  <c r="B33" i="5" s="1"/>
  <c r="B18" i="2" l="1"/>
  <c r="B33" i="1"/>
  <c r="B18" i="1"/>
  <c r="B17" i="5"/>
  <c r="B34" i="5" s="1"/>
  <c r="B33" i="2"/>
  <c r="B34" i="1" l="1"/>
  <c r="B19" i="1"/>
  <c r="B19" i="2"/>
  <c r="B34" i="2"/>
  <c r="B18" i="5"/>
  <c r="B35" i="5" s="1"/>
  <c r="B20" i="2" l="1"/>
  <c r="B35" i="1"/>
  <c r="B20" i="1"/>
  <c r="B19" i="5"/>
  <c r="B36" i="5" s="1"/>
  <c r="B35" i="2"/>
  <c r="B21" i="2" l="1"/>
  <c r="B36" i="1"/>
  <c r="B21" i="1"/>
  <c r="B36" i="2"/>
  <c r="B20" i="5"/>
  <c r="B22" i="2" l="1"/>
  <c r="B37" i="1"/>
  <c r="B22" i="1"/>
  <c r="B37" i="5"/>
  <c r="B21" i="5"/>
  <c r="B38" i="5" s="1"/>
  <c r="B37" i="2"/>
  <c r="B38" i="1" l="1"/>
  <c r="B23" i="2"/>
  <c r="B22" i="5"/>
  <c r="B38" i="2"/>
  <c r="B39" i="5" l="1"/>
  <c r="B39" i="2"/>
  <c r="B23" i="5"/>
  <c r="B40" i="5" l="1"/>
</calcChain>
</file>

<file path=xl/sharedStrings.xml><?xml version="1.0" encoding="utf-8"?>
<sst xmlns="http://schemas.openxmlformats.org/spreadsheetml/2006/main" count="151" uniqueCount="47">
  <si>
    <t>Accident</t>
  </si>
  <si>
    <t>year</t>
  </si>
  <si>
    <t>Incurred claims and claim adjustment expenses, net of reinsurance</t>
  </si>
  <si>
    <t>Years ended December</t>
  </si>
  <si>
    <t>Cumulative paid claims and ALAE, net of reinsurance</t>
  </si>
  <si>
    <t xml:space="preserve"> </t>
  </si>
  <si>
    <t>in 000's</t>
  </si>
  <si>
    <t>Cumulative</t>
  </si>
  <si>
    <t>Total</t>
  </si>
  <si>
    <t>Prior year liabilities</t>
  </si>
  <si>
    <t>as %</t>
  </si>
  <si>
    <t>Incurred</t>
  </si>
  <si>
    <t>Averages</t>
  </si>
  <si>
    <t>All years</t>
  </si>
  <si>
    <t>Paid-to-incurred</t>
  </si>
  <si>
    <t>Change</t>
  </si>
  <si>
    <t>Annual changes</t>
  </si>
  <si>
    <t>Year</t>
  </si>
  <si>
    <t>Entity</t>
  </si>
  <si>
    <t>Incurred loss trends</t>
  </si>
  <si>
    <t>Losses</t>
  </si>
  <si>
    <t>Cumulative paid-to-incurred loss ratios</t>
  </si>
  <si>
    <t>Line</t>
  </si>
  <si>
    <t>Initial Year</t>
  </si>
  <si>
    <t xml:space="preserve"> Incurred loss development</t>
  </si>
  <si>
    <t>Paid loss analysis</t>
  </si>
  <si>
    <t xml:space="preserve">Required data </t>
  </si>
  <si>
    <t>First year paid-to-incurred-loss ratios</t>
  </si>
  <si>
    <t>$ Millions</t>
  </si>
  <si>
    <t>If data is in thousands Rows 50-79 will convert to $ Millions</t>
  </si>
  <si>
    <t>And can be repasted to Rows 13-41</t>
  </si>
  <si>
    <t>Scale may have to be changed for companies</t>
  </si>
  <si>
    <t>Year 1 equals 100</t>
  </si>
  <si>
    <t>Blue indicates unfavorable development</t>
  </si>
  <si>
    <t>Total incurred</t>
  </si>
  <si>
    <t>Reserves</t>
  </si>
  <si>
    <t>Pink indicates P/I ratio below average</t>
  </si>
  <si>
    <t>Yearend reserves</t>
  </si>
  <si>
    <t>Calculations for incurred loss chart</t>
  </si>
  <si>
    <t>Liability Lines</t>
  </si>
  <si>
    <t>Shading indicates lower than previous year</t>
  </si>
  <si>
    <t xml:space="preserve">10 Company </t>
  </si>
  <si>
    <t xml:space="preserve">Seven of nine years </t>
  </si>
  <si>
    <t>negative in 2023</t>
  </si>
  <si>
    <t>These years reverse in 2023</t>
  </si>
  <si>
    <t xml:space="preserve">2018 and 2019 continue </t>
  </si>
  <si>
    <t>to be poor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</si>
</sst>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_);\(0\)"/>
    <numFmt numFmtId="167" formatCode="&quot;$&quot;#,##0"/>
  </numFmts>
  <fonts count="13" x14ac:knownFonts="1">
    <font>
      <sz val="11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u val="singleAccounting"/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b/>
      <sz val="12"/>
      <color theme="5" tint="-0.249977111117893"/>
      <name val="Arial"/>
      <family val="2"/>
    </font>
    <font>
      <b/>
      <i/>
      <sz val="12"/>
      <color theme="5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1ECE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7">
    <xf numFmtId="0" fontId="0" fillId="0" borderId="0" xfId="0"/>
    <xf numFmtId="0" fontId="4" fillId="2" borderId="6" xfId="0" applyFont="1" applyFill="1" applyBorder="1"/>
    <xf numFmtId="0" fontId="4" fillId="3" borderId="0" xfId="0" applyFont="1" applyFill="1"/>
    <xf numFmtId="0" fontId="7" fillId="3" borderId="0" xfId="0" applyFont="1" applyFill="1" applyAlignment="1">
      <alignment horizontal="left"/>
    </xf>
    <xf numFmtId="0" fontId="7" fillId="3" borderId="1" xfId="0" applyFont="1" applyFill="1" applyBorder="1"/>
    <xf numFmtId="0" fontId="4" fillId="3" borderId="1" xfId="0" applyFont="1" applyFill="1" applyBorder="1"/>
    <xf numFmtId="0" fontId="8" fillId="3" borderId="0" xfId="0" applyFont="1" applyFill="1"/>
    <xf numFmtId="0" fontId="7" fillId="3" borderId="0" xfId="0" applyFont="1" applyFill="1" applyAlignment="1">
      <alignment horizontal="right"/>
    </xf>
    <xf numFmtId="0" fontId="7" fillId="3" borderId="0" xfId="0" applyFont="1" applyFill="1" applyAlignment="1">
      <alignment horizontal="center"/>
    </xf>
    <xf numFmtId="164" fontId="4" fillId="3" borderId="0" xfId="1" applyNumberFormat="1" applyFont="1" applyFill="1"/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right"/>
    </xf>
    <xf numFmtId="0" fontId="7" fillId="3" borderId="0" xfId="0" applyFont="1" applyFill="1"/>
    <xf numFmtId="9" fontId="4" fillId="3" borderId="0" xfId="2" applyFont="1" applyFill="1"/>
    <xf numFmtId="43" fontId="4" fillId="3" borderId="0" xfId="0" applyNumberFormat="1" applyFont="1" applyFill="1"/>
    <xf numFmtId="164" fontId="9" fillId="3" borderId="0" xfId="1" applyNumberFormat="1" applyFont="1" applyFill="1"/>
    <xf numFmtId="165" fontId="4" fillId="3" borderId="0" xfId="2" applyNumberFormat="1" applyFont="1" applyFill="1" applyBorder="1"/>
    <xf numFmtId="0" fontId="0" fillId="3" borderId="0" xfId="0" applyFill="1"/>
    <xf numFmtId="164" fontId="7" fillId="3" borderId="0" xfId="1" applyNumberFormat="1" applyFont="1" applyFill="1"/>
    <xf numFmtId="166" fontId="8" fillId="3" borderId="0" xfId="1" applyNumberFormat="1" applyFont="1" applyFill="1"/>
    <xf numFmtId="164" fontId="10" fillId="3" borderId="0" xfId="1" applyNumberFormat="1" applyFont="1" applyFill="1" applyAlignment="1">
      <alignment horizontal="right"/>
    </xf>
    <xf numFmtId="3" fontId="4" fillId="3" borderId="0" xfId="1" applyNumberFormat="1" applyFont="1" applyFill="1"/>
    <xf numFmtId="3" fontId="4" fillId="3" borderId="0" xfId="1" applyNumberFormat="1" applyFont="1" applyFill="1" applyBorder="1"/>
    <xf numFmtId="164" fontId="4" fillId="3" borderId="0" xfId="0" applyNumberFormat="1" applyFont="1" applyFill="1"/>
    <xf numFmtId="3" fontId="4" fillId="3" borderId="4" xfId="1" applyNumberFormat="1" applyFont="1" applyFill="1" applyBorder="1"/>
    <xf numFmtId="3" fontId="4" fillId="3" borderId="8" xfId="1" applyNumberFormat="1" applyFont="1" applyFill="1" applyBorder="1"/>
    <xf numFmtId="3" fontId="4" fillId="3" borderId="5" xfId="1" applyNumberFormat="1" applyFont="1" applyFill="1" applyBorder="1"/>
    <xf numFmtId="0" fontId="4" fillId="3" borderId="0" xfId="0" applyFont="1" applyFill="1" applyAlignment="1">
      <alignment horizontal="left"/>
    </xf>
    <xf numFmtId="9" fontId="4" fillId="3" borderId="2" xfId="2" applyFont="1" applyFill="1" applyBorder="1"/>
    <xf numFmtId="9" fontId="4" fillId="3" borderId="7" xfId="2" applyFont="1" applyFill="1" applyBorder="1"/>
    <xf numFmtId="0" fontId="4" fillId="3" borderId="8" xfId="0" applyFont="1" applyFill="1" applyBorder="1"/>
    <xf numFmtId="9" fontId="4" fillId="3" borderId="0" xfId="2" applyFont="1" applyFill="1" applyBorder="1"/>
    <xf numFmtId="9" fontId="4" fillId="3" borderId="3" xfId="2" applyFont="1" applyFill="1" applyBorder="1"/>
    <xf numFmtId="164" fontId="4" fillId="3" borderId="1" xfId="1" applyNumberFormat="1" applyFont="1" applyFill="1" applyBorder="1"/>
    <xf numFmtId="165" fontId="4" fillId="3" borderId="0" xfId="2" applyNumberFormat="1" applyFont="1" applyFill="1"/>
    <xf numFmtId="165" fontId="7" fillId="3" borderId="4" xfId="0" applyNumberFormat="1" applyFont="1" applyFill="1" applyBorder="1"/>
    <xf numFmtId="165" fontId="7" fillId="3" borderId="8" xfId="0" applyNumberFormat="1" applyFont="1" applyFill="1" applyBorder="1"/>
    <xf numFmtId="165" fontId="7" fillId="3" borderId="5" xfId="0" applyNumberFormat="1" applyFont="1" applyFill="1" applyBorder="1"/>
    <xf numFmtId="165" fontId="7" fillId="3" borderId="0" xfId="0" applyNumberFormat="1" applyFont="1" applyFill="1"/>
    <xf numFmtId="164" fontId="4" fillId="2" borderId="12" xfId="1" applyNumberFormat="1" applyFont="1" applyFill="1" applyBorder="1"/>
    <xf numFmtId="164" fontId="4" fillId="2" borderId="13" xfId="1" applyNumberFormat="1" applyFont="1" applyFill="1" applyBorder="1"/>
    <xf numFmtId="164" fontId="4" fillId="2" borderId="9" xfId="1" applyNumberFormat="1" applyFont="1" applyFill="1" applyBorder="1"/>
    <xf numFmtId="164" fontId="4" fillId="2" borderId="14" xfId="1" applyNumberFormat="1" applyFont="1" applyFill="1" applyBorder="1"/>
    <xf numFmtId="164" fontId="4" fillId="2" borderId="0" xfId="1" applyNumberFormat="1" applyFont="1" applyFill="1" applyBorder="1"/>
    <xf numFmtId="164" fontId="4" fillId="2" borderId="10" xfId="1" applyNumberFormat="1" applyFont="1" applyFill="1" applyBorder="1"/>
    <xf numFmtId="164" fontId="9" fillId="2" borderId="10" xfId="1" applyNumberFormat="1" applyFont="1" applyFill="1" applyBorder="1"/>
    <xf numFmtId="164" fontId="4" fillId="2" borderId="11" xfId="0" applyNumberFormat="1" applyFont="1" applyFill="1" applyBorder="1"/>
    <xf numFmtId="0" fontId="11" fillId="3" borderId="12" xfId="0" applyFont="1" applyFill="1" applyBorder="1" applyAlignment="1">
      <alignment horizontal="left"/>
    </xf>
    <xf numFmtId="0" fontId="11" fillId="3" borderId="14" xfId="0" applyFont="1" applyFill="1" applyBorder="1" applyAlignment="1">
      <alignment horizontal="left"/>
    </xf>
    <xf numFmtId="0" fontId="11" fillId="3" borderId="15" xfId="0" applyFont="1" applyFill="1" applyBorder="1" applyAlignment="1">
      <alignment horizontal="left"/>
    </xf>
    <xf numFmtId="0" fontId="11" fillId="3" borderId="13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6" fillId="3" borderId="0" xfId="0" applyFont="1" applyFill="1"/>
    <xf numFmtId="164" fontId="4" fillId="2" borderId="11" xfId="1" applyNumberFormat="1" applyFont="1" applyFill="1" applyBorder="1"/>
    <xf numFmtId="0" fontId="11" fillId="3" borderId="12" xfId="0" applyFont="1" applyFill="1" applyBorder="1"/>
    <xf numFmtId="0" fontId="11" fillId="3" borderId="14" xfId="0" applyFont="1" applyFill="1" applyBorder="1"/>
    <xf numFmtId="0" fontId="11" fillId="3" borderId="15" xfId="0" applyFont="1" applyFill="1" applyBorder="1"/>
    <xf numFmtId="0" fontId="11" fillId="3" borderId="0" xfId="0" applyFont="1" applyFill="1" applyAlignment="1">
      <alignment horizontal="left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3" fillId="3" borderId="0" xfId="0" applyFont="1" applyFill="1"/>
    <xf numFmtId="0" fontId="7" fillId="3" borderId="4" xfId="0" applyFont="1" applyFill="1" applyBorder="1"/>
    <xf numFmtId="0" fontId="7" fillId="3" borderId="8" xfId="0" applyFont="1" applyFill="1" applyBorder="1"/>
    <xf numFmtId="0" fontId="7" fillId="3" borderId="5" xfId="0" applyFont="1" applyFill="1" applyBorder="1"/>
    <xf numFmtId="164" fontId="3" fillId="3" borderId="0" xfId="1" applyNumberFormat="1" applyFont="1" applyFill="1"/>
    <xf numFmtId="167" fontId="4" fillId="3" borderId="0" xfId="1" applyNumberFormat="1" applyFont="1" applyFill="1"/>
    <xf numFmtId="1" fontId="3" fillId="3" borderId="0" xfId="0" applyNumberFormat="1" applyFont="1" applyFill="1"/>
    <xf numFmtId="167" fontId="4" fillId="3" borderId="2" xfId="1" applyNumberFormat="1" applyFont="1" applyFill="1" applyBorder="1"/>
    <xf numFmtId="167" fontId="4" fillId="3" borderId="7" xfId="1" applyNumberFormat="1" applyFont="1" applyFill="1" applyBorder="1"/>
    <xf numFmtId="167" fontId="4" fillId="3" borderId="3" xfId="1" applyNumberFormat="1" applyFont="1" applyFill="1" applyBorder="1"/>
    <xf numFmtId="0" fontId="0" fillId="3" borderId="13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2" fillId="3" borderId="0" xfId="0" applyFont="1" applyFill="1"/>
    <xf numFmtId="164" fontId="4" fillId="2" borderId="0" xfId="1" applyNumberFormat="1" applyFont="1" applyFill="1"/>
    <xf numFmtId="0" fontId="4" fillId="2" borderId="14" xfId="1" applyNumberFormat="1" applyFont="1" applyFill="1" applyBorder="1"/>
    <xf numFmtId="0" fontId="4" fillId="2" borderId="0" xfId="1" applyNumberFormat="1" applyFont="1" applyFill="1" applyBorder="1"/>
    <xf numFmtId="0" fontId="4" fillId="2" borderId="15" xfId="1" applyNumberFormat="1" applyFont="1" applyFill="1" applyBorder="1"/>
    <xf numFmtId="0" fontId="4" fillId="2" borderId="1" xfId="1" applyNumberFormat="1" applyFont="1" applyFill="1" applyBorder="1"/>
    <xf numFmtId="164" fontId="4" fillId="2" borderId="15" xfId="0" applyNumberFormat="1" applyFont="1" applyFill="1" applyBorder="1"/>
    <xf numFmtId="164" fontId="4" fillId="2" borderId="1" xfId="0" applyNumberFormat="1" applyFont="1" applyFill="1" applyBorder="1"/>
    <xf numFmtId="0" fontId="1" fillId="3" borderId="0" xfId="0" applyFont="1" applyFill="1"/>
    <xf numFmtId="165" fontId="4" fillId="3" borderId="0" xfId="0" applyNumberFormat="1" applyFont="1" applyFill="1"/>
    <xf numFmtId="165" fontId="4" fillId="2" borderId="0" xfId="0" applyNumberFormat="1" applyFont="1" applyFill="1"/>
    <xf numFmtId="165" fontId="4" fillId="2" borderId="0" xfId="2" applyNumberFormat="1" applyFont="1" applyFill="1"/>
    <xf numFmtId="0" fontId="7" fillId="3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164" fontId="7" fillId="3" borderId="1" xfId="1" applyNumberFormat="1" applyFont="1" applyFill="1" applyBorder="1" applyAlignment="1">
      <alignment horizontal="center"/>
    </xf>
    <xf numFmtId="0" fontId="11" fillId="3" borderId="13" xfId="0" applyFont="1" applyFill="1" applyBorder="1" applyAlignment="1">
      <alignment horizontal="left"/>
    </xf>
    <xf numFmtId="164" fontId="12" fillId="3" borderId="12" xfId="1" applyNumberFormat="1" applyFont="1" applyFill="1" applyBorder="1"/>
    <xf numFmtId="164" fontId="12" fillId="3" borderId="13" xfId="1" applyNumberFormat="1" applyFont="1" applyFill="1" applyBorder="1"/>
    <xf numFmtId="164" fontId="12" fillId="3" borderId="9" xfId="1" applyNumberFormat="1" applyFont="1" applyFill="1" applyBorder="1"/>
    <xf numFmtId="164" fontId="12" fillId="3" borderId="15" xfId="1" applyNumberFormat="1" applyFont="1" applyFill="1" applyBorder="1"/>
    <xf numFmtId="164" fontId="12" fillId="3" borderId="1" xfId="1" applyNumberFormat="1" applyFont="1" applyFill="1" applyBorder="1"/>
    <xf numFmtId="164" fontId="12" fillId="3" borderId="11" xfId="1" applyNumberFormat="1" applyFont="1" applyFill="1" applyBorder="1"/>
    <xf numFmtId="3" fontId="12" fillId="3" borderId="4" xfId="1" applyNumberFormat="1" applyFont="1" applyFill="1" applyBorder="1"/>
    <xf numFmtId="3" fontId="12" fillId="3" borderId="8" xfId="1" applyNumberFormat="1" applyFont="1" applyFill="1" applyBorder="1"/>
    <xf numFmtId="3" fontId="12" fillId="3" borderId="5" xfId="1" applyNumberFormat="1" applyFont="1" applyFill="1" applyBorder="1"/>
    <xf numFmtId="0" fontId="12" fillId="3" borderId="12" xfId="0" applyFont="1" applyFill="1" applyBorder="1"/>
    <xf numFmtId="0" fontId="12" fillId="3" borderId="13" xfId="0" applyFont="1" applyFill="1" applyBorder="1"/>
    <xf numFmtId="0" fontId="12" fillId="3" borderId="9" xfId="0" applyFont="1" applyFill="1" applyBorder="1"/>
    <xf numFmtId="0" fontId="12" fillId="3" borderId="15" xfId="0" applyFont="1" applyFill="1" applyBorder="1"/>
    <xf numFmtId="0" fontId="12" fillId="3" borderId="1" xfId="0" applyFont="1" applyFill="1" applyBorder="1"/>
    <xf numFmtId="0" fontId="12" fillId="3" borderId="11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1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'Incurred loss development'!$AO$14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numRef>
              <c:f>'Incurred loss development'!$AP$13:$AY$13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'Incurred loss development'!$AP$14:$AY$14</c:f>
              <c:numCache>
                <c:formatCode>0</c:formatCode>
                <c:ptCount val="10"/>
                <c:pt idx="0">
                  <c:v>100</c:v>
                </c:pt>
                <c:pt idx="1">
                  <c:v>99.757896614114671</c:v>
                </c:pt>
                <c:pt idx="2">
                  <c:v>100.6363113185877</c:v>
                </c:pt>
                <c:pt idx="3">
                  <c:v>100.3777229382485</c:v>
                </c:pt>
                <c:pt idx="4">
                  <c:v>99.771955604359647</c:v>
                </c:pt>
                <c:pt idx="5">
                  <c:v>98.394778102862347</c:v>
                </c:pt>
                <c:pt idx="6">
                  <c:v>96.278107181812686</c:v>
                </c:pt>
                <c:pt idx="7">
                  <c:v>94.21670182005937</c:v>
                </c:pt>
                <c:pt idx="8">
                  <c:v>93.809653816299871</c:v>
                </c:pt>
                <c:pt idx="9">
                  <c:v>93.626117722268432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44-4010-BE31-2E0B8E086199}"/>
            </c:ext>
          </c:extLst>
        </c:ser>
        <c:ser>
          <c:idx val="1"/>
          <c:order val="1"/>
          <c:tx>
            <c:strRef>
              <c:f>'Incurred loss development'!$AO$15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numRef>
              <c:f>'Incurred loss development'!$AP$13:$AY$13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'Incurred loss development'!$AP$15:$AX$15</c:f>
              <c:numCache>
                <c:formatCode>0</c:formatCode>
                <c:ptCount val="9"/>
                <c:pt idx="0">
                  <c:v>100</c:v>
                </c:pt>
                <c:pt idx="1">
                  <c:v>100.79734551993027</c:v>
                </c:pt>
                <c:pt idx="2">
                  <c:v>101.30722159250342</c:v>
                </c:pt>
                <c:pt idx="3">
                  <c:v>103.88776611259615</c:v>
                </c:pt>
                <c:pt idx="4">
                  <c:v>104.64048262099215</c:v>
                </c:pt>
                <c:pt idx="5">
                  <c:v>102.70764720651</c:v>
                </c:pt>
                <c:pt idx="6">
                  <c:v>102.27809873949579</c:v>
                </c:pt>
                <c:pt idx="7">
                  <c:v>101.19409143270663</c:v>
                </c:pt>
                <c:pt idx="8">
                  <c:v>102.34130394249085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44-4010-BE31-2E0B8E086199}"/>
            </c:ext>
          </c:extLst>
        </c:ser>
        <c:ser>
          <c:idx val="2"/>
          <c:order val="2"/>
          <c:tx>
            <c:strRef>
              <c:f>'Incurred loss development'!$AO$16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numRef>
              <c:f>'Incurred loss development'!$AP$13:$AY$13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'Incurred loss development'!$AP$16:$AW$16</c:f>
              <c:numCache>
                <c:formatCode>0</c:formatCode>
                <c:ptCount val="8"/>
                <c:pt idx="0">
                  <c:v>100</c:v>
                </c:pt>
                <c:pt idx="1">
                  <c:v>100.41259687330376</c:v>
                </c:pt>
                <c:pt idx="2">
                  <c:v>101.97764750680392</c:v>
                </c:pt>
                <c:pt idx="3">
                  <c:v>104.35359303898699</c:v>
                </c:pt>
                <c:pt idx="4">
                  <c:v>104.38014327334346</c:v>
                </c:pt>
                <c:pt idx="5">
                  <c:v>103.43086668377337</c:v>
                </c:pt>
                <c:pt idx="6">
                  <c:v>103.54851782704695</c:v>
                </c:pt>
                <c:pt idx="7">
                  <c:v>103.42464640673847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44-4010-BE31-2E0B8E086199}"/>
            </c:ext>
          </c:extLst>
        </c:ser>
        <c:ser>
          <c:idx val="3"/>
          <c:order val="3"/>
          <c:tx>
            <c:strRef>
              <c:f>'Incurred loss development'!$AO$17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numRef>
              <c:f>'Incurred loss development'!$AP$13:$AY$13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'Incurred loss development'!$AP$17:$AV$17</c:f>
              <c:numCache>
                <c:formatCode>0</c:formatCode>
                <c:ptCount val="7"/>
                <c:pt idx="0">
                  <c:v>100</c:v>
                </c:pt>
                <c:pt idx="1">
                  <c:v>102.24653288143817</c:v>
                </c:pt>
                <c:pt idx="2">
                  <c:v>103.54884024918576</c:v>
                </c:pt>
                <c:pt idx="3">
                  <c:v>104.27655320568859</c:v>
                </c:pt>
                <c:pt idx="4">
                  <c:v>103.0482183877933</c:v>
                </c:pt>
                <c:pt idx="5">
                  <c:v>102.81598693953191</c:v>
                </c:pt>
                <c:pt idx="6">
                  <c:v>105.14946459250839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44-4010-BE31-2E0B8E086199}"/>
            </c:ext>
          </c:extLst>
        </c:ser>
        <c:ser>
          <c:idx val="4"/>
          <c:order val="4"/>
          <c:tx>
            <c:strRef>
              <c:f>'Incurred loss development'!$AO$18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numRef>
              <c:f>'Incurred loss development'!$AP$13:$AY$13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'Incurred loss development'!$AP$18:$AU$18</c:f>
              <c:numCache>
                <c:formatCode>0</c:formatCode>
                <c:ptCount val="6"/>
                <c:pt idx="0">
                  <c:v>100</c:v>
                </c:pt>
                <c:pt idx="1">
                  <c:v>102.12417782050682</c:v>
                </c:pt>
                <c:pt idx="2">
                  <c:v>104.58659134623569</c:v>
                </c:pt>
                <c:pt idx="3">
                  <c:v>105.86809101760562</c:v>
                </c:pt>
                <c:pt idx="4">
                  <c:v>108.99319808249027</c:v>
                </c:pt>
                <c:pt idx="5">
                  <c:v>111.04886488627001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44-4010-BE31-2E0B8E086199}"/>
            </c:ext>
          </c:extLst>
        </c:ser>
        <c:ser>
          <c:idx val="5"/>
          <c:order val="5"/>
          <c:tx>
            <c:strRef>
              <c:f>'Incurred loss development'!$AO$19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numRef>
              <c:f>'Incurred loss development'!$AP$13:$AY$13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'Incurred loss development'!$AP$19:$AT$19</c:f>
              <c:numCache>
                <c:formatCode>0</c:formatCode>
                <c:ptCount val="5"/>
                <c:pt idx="0">
                  <c:v>100</c:v>
                </c:pt>
                <c:pt idx="1">
                  <c:v>101.86236295856853</c:v>
                </c:pt>
                <c:pt idx="2">
                  <c:v>103.90837559777366</c:v>
                </c:pt>
                <c:pt idx="3">
                  <c:v>107.54912995312228</c:v>
                </c:pt>
                <c:pt idx="4">
                  <c:v>110.41023127290583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44-4010-BE31-2E0B8E086199}"/>
            </c:ext>
          </c:extLst>
        </c:ser>
        <c:ser>
          <c:idx val="6"/>
          <c:order val="6"/>
          <c:tx>
            <c:strRef>
              <c:f>'Incurred loss development'!$AO$20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numRef>
              <c:f>'Incurred loss development'!$AP$13:$AY$13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'Incurred loss development'!$AP$20:$AS$20</c:f>
              <c:numCache>
                <c:formatCode>0</c:formatCode>
                <c:ptCount val="4"/>
                <c:pt idx="0">
                  <c:v>100</c:v>
                </c:pt>
                <c:pt idx="1">
                  <c:v>95.813902552706523</c:v>
                </c:pt>
                <c:pt idx="2">
                  <c:v>94.904014624738323</c:v>
                </c:pt>
                <c:pt idx="3">
                  <c:v>95.773234466928599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44-4010-BE31-2E0B8E086199}"/>
            </c:ext>
          </c:extLst>
        </c:ser>
        <c:ser>
          <c:idx val="7"/>
          <c:order val="7"/>
          <c:tx>
            <c:strRef>
              <c:f>'Incurred loss development'!$AO$21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numRef>
              <c:f>'Incurred loss development'!$AP$13:$AY$13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'Incurred loss development'!$AP$21:$AR$21</c:f>
              <c:numCache>
                <c:formatCode>0</c:formatCode>
                <c:ptCount val="3"/>
                <c:pt idx="0">
                  <c:v>100</c:v>
                </c:pt>
                <c:pt idx="1">
                  <c:v>98.795318687623379</c:v>
                </c:pt>
                <c:pt idx="2">
                  <c:v>99.149816443824179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44-4010-BE31-2E0B8E086199}"/>
            </c:ext>
          </c:extLst>
        </c:ser>
        <c:ser>
          <c:idx val="8"/>
          <c:order val="8"/>
          <c:tx>
            <c:strRef>
              <c:f>'Incurred loss development'!$AO$22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numRef>
              <c:f>'Incurred loss development'!$AP$13:$AY$13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'Incurred loss development'!$AP$22:$AQ$22</c:f>
              <c:numCache>
                <c:formatCode>0</c:formatCode>
                <c:ptCount val="2"/>
                <c:pt idx="0">
                  <c:v>100</c:v>
                </c:pt>
                <c:pt idx="1">
                  <c:v>100.40881471330722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44-4010-BE31-2E0B8E086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09304"/>
        <c:axId val="487606168"/>
      </c:lineChart>
      <c:catAx>
        <c:axId val="487609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Accident 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7606168"/>
        <c:crosses val="autoZero"/>
        <c:auto val="1"/>
        <c:lblAlgn val="ctr"/>
        <c:lblOffset val="100"/>
        <c:noMultiLvlLbl val="0"/>
      </c:catAx>
      <c:valAx>
        <c:axId val="487606168"/>
        <c:scaling>
          <c:orientation val="minMax"/>
          <c:min val="8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Incurred loss trends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487609304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pattFill prst="pct30">
      <a:fgClr>
        <a:srgbClr val="F1ECE3"/>
      </a:fgClr>
      <a:bgClr>
        <a:schemeClr val="bg1"/>
      </a:bgClr>
    </a:pattFill>
    <a:ln>
      <a:solidFill>
        <a:schemeClr val="tx1"/>
      </a:solidFill>
    </a:ln>
  </c:spPr>
  <c:txPr>
    <a:bodyPr/>
    <a:lstStyle/>
    <a:p>
      <a:pPr>
        <a:defRPr baseline="0">
          <a:latin typeface="Arial" panose="020B0604020202020204" pitchFamily="34" charset="0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Cumulative paid losses</c:v>
          </c:tx>
          <c:spPr>
            <a:ln w="41275">
              <a:solidFill>
                <a:schemeClr val="accent2">
                  <a:lumMod val="75000"/>
                </a:schemeClr>
              </a:solidFill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'Paid loss analysis'!$C$30:$L$30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'Paid loss analysis'!$C$43:$L$43</c:f>
              <c:numCache>
                <c:formatCode>0.0%</c:formatCode>
                <c:ptCount val="10"/>
                <c:pt idx="0">
                  <c:v>5.9146869024887402E-2</c:v>
                </c:pt>
                <c:pt idx="1">
                  <c:v>0.19217274312625618</c:v>
                </c:pt>
                <c:pt idx="2">
                  <c:v>0.35008911588277392</c:v>
                </c:pt>
                <c:pt idx="3">
                  <c:v>0.51557856792809853</c:v>
                </c:pt>
                <c:pt idx="4">
                  <c:v>0.64748186620496595</c:v>
                </c:pt>
                <c:pt idx="5">
                  <c:v>0.74235893204868508</c:v>
                </c:pt>
                <c:pt idx="6">
                  <c:v>0.80773069126330965</c:v>
                </c:pt>
                <c:pt idx="7">
                  <c:v>0.8531839964599196</c:v>
                </c:pt>
                <c:pt idx="8">
                  <c:v>0.8879672971867385</c:v>
                </c:pt>
                <c:pt idx="9">
                  <c:v>0.91563960806971212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4-4CDD-9437-5EAD5260A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00320"/>
        <c:axId val="488304520"/>
      </c:lineChart>
      <c:catAx>
        <c:axId val="10070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Accident years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8304520"/>
        <c:crosses val="autoZero"/>
        <c:auto val="1"/>
        <c:lblAlgn val="ctr"/>
        <c:lblOffset val="100"/>
        <c:noMultiLvlLbl val="0"/>
      </c:catAx>
      <c:valAx>
        <c:axId val="48830452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0700320"/>
        <c:crosses val="autoZero"/>
        <c:crossBetween val="between"/>
        <c:majorUnit val="0.2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pattFill prst="pct50">
      <a:fgClr>
        <a:srgbClr val="F1ECE3"/>
      </a:fgClr>
      <a:bgClr>
        <a:schemeClr val="bg1"/>
      </a:bgClr>
    </a:pattFill>
    <a:ln>
      <a:solidFill>
        <a:schemeClr val="tx1"/>
      </a:solidFill>
    </a:ln>
  </c:spPr>
  <c:txPr>
    <a:bodyPr/>
    <a:lstStyle/>
    <a:p>
      <a:pPr>
        <a:defRPr sz="1100" baseline="0">
          <a:latin typeface="Arial" panose="020B0604020202020204" pitchFamily="34" charset="0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First year paid-to-incurred</c:v>
          </c:tx>
          <c:spPr>
            <a:solidFill>
              <a:schemeClr val="accent2">
                <a:lumMod val="75000"/>
              </a:schemeClr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trendline>
            <c:spPr>
              <a:ln w="31750"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'Paid loss analysis'!$B$31:$B$40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'Paid loss analysis'!$C$31:$C$40</c:f>
              <c:numCache>
                <c:formatCode>0.0%</c:formatCode>
                <c:ptCount val="10"/>
                <c:pt idx="0">
                  <c:v>7.3026270968028981E-2</c:v>
                </c:pt>
                <c:pt idx="1">
                  <c:v>5.9514117869489146E-2</c:v>
                </c:pt>
                <c:pt idx="2">
                  <c:v>6.2179770363167387E-2</c:v>
                </c:pt>
                <c:pt idx="3">
                  <c:v>6.2918056626324409E-2</c:v>
                </c:pt>
                <c:pt idx="4">
                  <c:v>6.259211821112326E-2</c:v>
                </c:pt>
                <c:pt idx="5">
                  <c:v>5.8547620515272646E-2</c:v>
                </c:pt>
                <c:pt idx="6">
                  <c:v>5.7570718307832204E-2</c:v>
                </c:pt>
                <c:pt idx="7">
                  <c:v>5.4332611335567542E-2</c:v>
                </c:pt>
                <c:pt idx="8">
                  <c:v>4.9555699549656565E-2</c:v>
                </c:pt>
                <c:pt idx="9">
                  <c:v>5.1231706502411954E-2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37-4847-89EC-60CF0C9EE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8302952"/>
        <c:axId val="488299424"/>
      </c:barChart>
      <c:catAx>
        <c:axId val="488302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800000"/>
          <a:lstStyle/>
          <a:p>
            <a:pPr>
              <a:defRPr/>
            </a:pPr>
            <a:endParaRPr lang="en-US"/>
          </a:p>
        </c:txPr>
        <c:crossAx val="488299424"/>
        <c:crosses val="autoZero"/>
        <c:auto val="1"/>
        <c:lblAlgn val="ctr"/>
        <c:lblOffset val="100"/>
        <c:noMultiLvlLbl val="0"/>
      </c:catAx>
      <c:valAx>
        <c:axId val="48829942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488302952"/>
        <c:crosses val="autoZero"/>
        <c:crossBetween val="between"/>
        <c:majorUnit val="2.0000000000000011E-2"/>
      </c:valAx>
      <c:spPr>
        <a:noFill/>
      </c:spPr>
    </c:plotArea>
    <c:legend>
      <c:legendPos val="b"/>
      <c:legendEntry>
        <c:idx val="1"/>
        <c:delete val="1"/>
      </c:legendEntry>
      <c:overlay val="0"/>
    </c:legend>
    <c:plotVisOnly val="1"/>
    <c:dispBlanksAs val="gap"/>
    <c:showDLblsOverMax val="0"/>
  </c:chart>
  <c:spPr>
    <a:pattFill prst="ltDnDiag">
      <a:fgClr>
        <a:srgbClr val="F1ECE3"/>
      </a:fgClr>
      <a:bgClr>
        <a:schemeClr val="bg1"/>
      </a:bgClr>
    </a:pattFill>
    <a:ln>
      <a:solidFill>
        <a:schemeClr val="tx1"/>
      </a:solidFill>
    </a:ln>
  </c:spPr>
  <c:txPr>
    <a:bodyPr/>
    <a:lstStyle/>
    <a:p>
      <a:pPr>
        <a:defRPr sz="1100" baseline="0">
          <a:latin typeface="Arial" panose="020B0604020202020204" pitchFamily="34" charset="0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619125</xdr:colOff>
      <xdr:row>11</xdr:row>
      <xdr:rowOff>123825</xdr:rowOff>
    </xdr:from>
    <xdr:to>
      <xdr:col>21</xdr:col>
      <xdr:colOff>161925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619125</xdr:colOff>
      <xdr:row>38</xdr:row>
      <xdr:rowOff>57150</xdr:rowOff>
    </xdr:from>
    <xdr:to>
      <xdr:col>12</xdr:col>
      <xdr:colOff>95250</xdr:colOff>
      <xdr:row>39</xdr:row>
      <xdr:rowOff>28575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DD8B117F-EE0F-061F-03DA-B3D02B1843B6}"/>
            </a:ext>
          </a:extLst>
        </xdr:cNvPr>
        <xdr:cNvCxnSpPr/>
      </xdr:nvCxnSpPr>
      <xdr:spPr>
        <a:xfrm flipH="1" flipV="1">
          <a:off x="8096250" y="7705725"/>
          <a:ext cx="219075" cy="171450"/>
        </a:xfrm>
        <a:prstGeom prst="straightConnector1">
          <a:avLst/>
        </a:prstGeom>
        <a:ln w="19050" cap="flat" cmpd="sng" algn="ctr">
          <a:solidFill>
            <a:schemeClr val="accent2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514350</xdr:colOff>
      <xdr:row>34</xdr:row>
      <xdr:rowOff>180975</xdr:rowOff>
    </xdr:from>
    <xdr:to>
      <xdr:col>12</xdr:col>
      <xdr:colOff>190501</xdr:colOff>
      <xdr:row>38</xdr:row>
      <xdr:rowOff>85725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B1DFEBE8-4F9C-DB86-C172-00CD6C8CB0C6}"/>
            </a:ext>
          </a:extLst>
        </xdr:cNvPr>
        <xdr:cNvSpPr/>
      </xdr:nvSpPr>
      <xdr:spPr>
        <a:xfrm>
          <a:off x="5991225" y="7029450"/>
          <a:ext cx="2419351" cy="704850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152400</xdr:colOff>
      <xdr:row>36</xdr:row>
      <xdr:rowOff>57150</xdr:rowOff>
    </xdr:from>
    <xdr:to>
      <xdr:col>8</xdr:col>
      <xdr:colOff>447675</xdr:colOff>
      <xdr:row>36</xdr:row>
      <xdr:rowOff>66675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75A3F24E-FE0E-D877-53CE-EC13F2F11674}"/>
            </a:ext>
          </a:extLst>
        </xdr:cNvPr>
        <xdr:cNvCxnSpPr>
          <a:endCxn id="8" idx="2"/>
        </xdr:cNvCxnSpPr>
      </xdr:nvCxnSpPr>
      <xdr:spPr>
        <a:xfrm flipV="1">
          <a:off x="5629275" y="7305675"/>
          <a:ext cx="295275" cy="9525"/>
        </a:xfrm>
        <a:prstGeom prst="straightConnector1">
          <a:avLst/>
        </a:prstGeom>
        <a:ln w="19050" cap="flat" cmpd="sng" algn="ctr">
          <a:solidFill>
            <a:schemeClr val="accent2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95250</xdr:colOff>
      <xdr:row>33</xdr:row>
      <xdr:rowOff>38100</xdr:rowOff>
    </xdr:from>
    <xdr:to>
      <xdr:col>14</xdr:col>
      <xdr:colOff>228600</xdr:colOff>
      <xdr:row>34</xdr:row>
      <xdr:rowOff>152400</xdr:rowOff>
    </xdr:to>
    <xdr:sp macro="" textlink="">
      <xdr:nvSpPr>
        <xdr:cNvPr id="11" name="Left Brace 10">
          <a:extLst>
            <a:ext uri="{FF2B5EF4-FFF2-40B4-BE49-F238E27FC236}">
              <a16:creationId xmlns:a16="http://schemas.microsoft.com/office/drawing/2014/main" id="{A56B62B7-101B-4D5D-794F-EDA746F8BCA1}"/>
            </a:ext>
          </a:extLst>
        </xdr:cNvPr>
        <xdr:cNvSpPr/>
      </xdr:nvSpPr>
      <xdr:spPr>
        <a:xfrm>
          <a:off x="9467850" y="6686550"/>
          <a:ext cx="133350" cy="314325"/>
        </a:xfrm>
        <a:prstGeom prst="leftBrac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647700</xdr:colOff>
      <xdr:row>14</xdr:row>
      <xdr:rowOff>47625</xdr:rowOff>
    </xdr:from>
    <xdr:to>
      <xdr:col>23</xdr:col>
      <xdr:colOff>0</xdr:colOff>
      <xdr:row>28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600076</xdr:colOff>
      <xdr:row>33</xdr:row>
      <xdr:rowOff>0</xdr:rowOff>
    </xdr:from>
    <xdr:to>
      <xdr:col>23</xdr:col>
      <xdr:colOff>190501</xdr:colOff>
      <xdr:row>46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46"/>
  <sheetViews>
    <sheetView tabSelected="1" topLeftCell="A11" workbookViewId="0">
      <selection activeCell="T32" sqref="T32"/>
    </sheetView>
  </sheetViews>
  <sheetFormatPr defaultRowHeight="15" x14ac:dyDescent="0.2"/>
  <cols>
    <col min="1" max="1" width="10.7109375" style="2" customWidth="1"/>
    <col min="2" max="2" width="9.42578125" style="2" bestFit="1" customWidth="1"/>
    <col min="3" max="3" width="10.5703125" style="2" customWidth="1"/>
    <col min="4" max="7" width="10" style="2" bestFit="1" customWidth="1"/>
    <col min="8" max="8" width="11.42578125" style="2" bestFit="1" customWidth="1"/>
    <col min="9" max="11" width="10" style="2" bestFit="1" customWidth="1"/>
    <col min="12" max="12" width="11.140625" style="2" bestFit="1" customWidth="1"/>
    <col min="13" max="13" width="3.7109375" style="2" customWidth="1"/>
    <col min="14" max="14" width="13.5703125" style="2" bestFit="1" customWidth="1"/>
    <col min="15" max="15" width="5.7109375" style="2" customWidth="1"/>
    <col min="16" max="16" width="11.140625" style="2" customWidth="1"/>
    <col min="17" max="17" width="10.7109375" style="2" customWidth="1"/>
    <col min="18" max="18" width="13.42578125" style="2" bestFit="1" customWidth="1"/>
    <col min="19" max="22" width="10.7109375" style="2" customWidth="1"/>
    <col min="23" max="23" width="55.28515625" style="2" bestFit="1" customWidth="1"/>
    <col min="24" max="40" width="10.7109375" style="2" customWidth="1"/>
    <col min="41" max="16384" width="9.140625" style="2"/>
  </cols>
  <sheetData>
    <row r="1" spans="1:53" ht="15.75" x14ac:dyDescent="0.25">
      <c r="C1" s="17"/>
      <c r="D1" s="17"/>
    </row>
    <row r="2" spans="1:53" ht="15.75" x14ac:dyDescent="0.25">
      <c r="A2" s="54" t="str">
        <f>+' Data Input'!A2</f>
        <v>Entity</v>
      </c>
      <c r="B2" s="50" t="s">
        <v>41</v>
      </c>
      <c r="C2" s="71"/>
      <c r="D2" s="72"/>
    </row>
    <row r="3" spans="1:53" ht="15.75" x14ac:dyDescent="0.25">
      <c r="A3" s="55" t="str">
        <f>+' Data Input'!A3</f>
        <v>Line</v>
      </c>
      <c r="B3" s="57" t="s">
        <v>39</v>
      </c>
      <c r="C3" s="17"/>
      <c r="D3" s="73"/>
    </row>
    <row r="4" spans="1:53" ht="15.75" x14ac:dyDescent="0.25">
      <c r="A4" s="56" t="str">
        <f>+' Data Input'!A4</f>
        <v>Year</v>
      </c>
      <c r="B4" s="51">
        <v>2023</v>
      </c>
      <c r="C4" s="74"/>
      <c r="D4" s="75"/>
    </row>
    <row r="5" spans="1:53" x14ac:dyDescent="0.2">
      <c r="A5" s="2" t="s">
        <v>5</v>
      </c>
      <c r="B5" s="2" t="s">
        <v>5</v>
      </c>
    </row>
    <row r="7" spans="1:53" ht="15.75" x14ac:dyDescent="0.25">
      <c r="B7" s="4" t="s">
        <v>24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53" ht="15.75" x14ac:dyDescent="0.25">
      <c r="C8" s="6"/>
      <c r="D8" s="6"/>
    </row>
    <row r="10" spans="1:53" ht="15.75" x14ac:dyDescent="0.25">
      <c r="B10" s="7" t="s">
        <v>6</v>
      </c>
      <c r="C10" s="88" t="s">
        <v>2</v>
      </c>
      <c r="D10" s="88"/>
      <c r="E10" s="88"/>
      <c r="F10" s="88"/>
      <c r="G10" s="88"/>
      <c r="H10" s="88"/>
      <c r="I10" s="88"/>
      <c r="J10" s="88"/>
      <c r="K10" s="88"/>
      <c r="L10" s="88"/>
      <c r="M10" s="8"/>
      <c r="Q10" s="3" t="s">
        <v>19</v>
      </c>
      <c r="R10" s="9"/>
      <c r="S10" s="9"/>
      <c r="T10" s="12" t="s">
        <v>31</v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O10" s="12" t="s">
        <v>38</v>
      </c>
    </row>
    <row r="11" spans="1:53" ht="15.75" x14ac:dyDescent="0.25">
      <c r="N11" s="7">
        <f>+L13</f>
        <v>2023</v>
      </c>
      <c r="Q11" s="8">
        <f>+C13</f>
        <v>2014</v>
      </c>
      <c r="R11" s="3" t="s">
        <v>32</v>
      </c>
    </row>
    <row r="12" spans="1:53" ht="15.75" x14ac:dyDescent="0.25">
      <c r="B12" s="7" t="s">
        <v>0</v>
      </c>
      <c r="C12" s="89" t="s">
        <v>3</v>
      </c>
      <c r="D12" s="89"/>
      <c r="E12" s="89"/>
      <c r="F12" s="89"/>
      <c r="G12" s="89"/>
      <c r="H12" s="89"/>
      <c r="I12" s="89"/>
      <c r="J12" s="89"/>
      <c r="K12" s="89"/>
      <c r="L12" s="89"/>
      <c r="M12" s="10"/>
      <c r="N12" s="7" t="s">
        <v>10</v>
      </c>
    </row>
    <row r="13" spans="1:53" ht="15.75" x14ac:dyDescent="0.25">
      <c r="B13" s="11" t="s">
        <v>1</v>
      </c>
      <c r="C13" s="6">
        <f>+' Data Input'!C12</f>
        <v>2014</v>
      </c>
      <c r="D13" s="6">
        <f>+' Data Input'!D12</f>
        <v>2015</v>
      </c>
      <c r="E13" s="6">
        <f>+' Data Input'!E12</f>
        <v>2016</v>
      </c>
      <c r="F13" s="6">
        <f>+' Data Input'!F12</f>
        <v>2017</v>
      </c>
      <c r="G13" s="6">
        <f>+' Data Input'!G12</f>
        <v>2018</v>
      </c>
      <c r="H13" s="6">
        <f>+' Data Input'!H12</f>
        <v>2019</v>
      </c>
      <c r="I13" s="6">
        <f>+' Data Input'!I12</f>
        <v>2020</v>
      </c>
      <c r="J13" s="6">
        <f>+' Data Input'!J12</f>
        <v>2021</v>
      </c>
      <c r="K13" s="6">
        <f>+' Data Input'!K12</f>
        <v>2022</v>
      </c>
      <c r="L13" s="6">
        <f>+' Data Input'!L12</f>
        <v>2023</v>
      </c>
      <c r="M13" s="6"/>
      <c r="N13" s="11" t="s">
        <v>23</v>
      </c>
      <c r="AM13" s="61"/>
      <c r="AN13" s="7"/>
      <c r="AO13" s="11" t="s">
        <v>1</v>
      </c>
      <c r="AP13" s="12">
        <v>1</v>
      </c>
      <c r="AQ13" s="12">
        <f t="shared" ref="AQ13:AY13" si="0">+AP13+1</f>
        <v>2</v>
      </c>
      <c r="AR13" s="12">
        <f t="shared" si="0"/>
        <v>3</v>
      </c>
      <c r="AS13" s="12">
        <f t="shared" si="0"/>
        <v>4</v>
      </c>
      <c r="AT13" s="12">
        <f t="shared" si="0"/>
        <v>5</v>
      </c>
      <c r="AU13" s="12">
        <f t="shared" si="0"/>
        <v>6</v>
      </c>
      <c r="AV13" s="12">
        <f t="shared" si="0"/>
        <v>7</v>
      </c>
      <c r="AW13" s="12">
        <f t="shared" si="0"/>
        <v>8</v>
      </c>
      <c r="AX13" s="12">
        <f t="shared" si="0"/>
        <v>9</v>
      </c>
      <c r="AY13" s="12">
        <f t="shared" si="0"/>
        <v>10</v>
      </c>
      <c r="BA13" s="17"/>
    </row>
    <row r="14" spans="1:53" ht="15.75" x14ac:dyDescent="0.25">
      <c r="B14" s="12">
        <f>+' Data Input'!B13</f>
        <v>2014</v>
      </c>
      <c r="C14" s="66">
        <f>+' Data Input'!C13</f>
        <v>8450.1090000000004</v>
      </c>
      <c r="D14" s="66">
        <f>+' Data Input'!D13</f>
        <v>8429.6509999999998</v>
      </c>
      <c r="E14" s="66">
        <f>+' Data Input'!E13</f>
        <v>8503.8779999999988</v>
      </c>
      <c r="F14" s="66">
        <f>+' Data Input'!F13</f>
        <v>8482.027</v>
      </c>
      <c r="G14" s="66">
        <f>+' Data Input'!G13</f>
        <v>8430.8389999999999</v>
      </c>
      <c r="H14" s="66">
        <f>+' Data Input'!H13</f>
        <v>8314.4660000000003</v>
      </c>
      <c r="I14" s="66">
        <f>+' Data Input'!I13</f>
        <v>8135.6050000000005</v>
      </c>
      <c r="J14" s="66">
        <f>+' Data Input'!J13</f>
        <v>7961.4140000000007</v>
      </c>
      <c r="K14" s="66">
        <f>+' Data Input'!K13</f>
        <v>7927.018</v>
      </c>
      <c r="L14" s="66">
        <f>+' Data Input'!L13</f>
        <v>7911.509</v>
      </c>
      <c r="M14" s="9"/>
      <c r="N14" s="28">
        <f>+L14/C14</f>
        <v>0.93626117722268432</v>
      </c>
      <c r="O14" s="13"/>
      <c r="AM14" s="61"/>
      <c r="AN14" s="89"/>
      <c r="AO14" s="12">
        <v>2014</v>
      </c>
      <c r="AP14" s="67">
        <f>+C14/$C14*100</f>
        <v>100</v>
      </c>
      <c r="AQ14" s="67">
        <f t="shared" ref="AQ14:AY14" si="1">+D14/$C14*100</f>
        <v>99.757896614114671</v>
      </c>
      <c r="AR14" s="67">
        <f t="shared" si="1"/>
        <v>100.6363113185877</v>
      </c>
      <c r="AS14" s="67">
        <f t="shared" si="1"/>
        <v>100.3777229382485</v>
      </c>
      <c r="AT14" s="67">
        <f t="shared" si="1"/>
        <v>99.771955604359647</v>
      </c>
      <c r="AU14" s="67">
        <f t="shared" si="1"/>
        <v>98.394778102862347</v>
      </c>
      <c r="AV14" s="67">
        <f t="shared" si="1"/>
        <v>96.278107181812686</v>
      </c>
      <c r="AW14" s="67">
        <f t="shared" si="1"/>
        <v>94.21670182005937</v>
      </c>
      <c r="AX14" s="67">
        <f t="shared" si="1"/>
        <v>93.809653816299871</v>
      </c>
      <c r="AY14" s="67">
        <f t="shared" si="1"/>
        <v>93.626117722268432</v>
      </c>
      <c r="BA14" s="17"/>
    </row>
    <row r="15" spans="1:53" ht="15.75" x14ac:dyDescent="0.25">
      <c r="B15" s="12">
        <f>+' Data Input'!B14</f>
        <v>2015</v>
      </c>
      <c r="D15" s="9">
        <f>+' Data Input'!D14</f>
        <v>8667.0080000000016</v>
      </c>
      <c r="E15" s="9">
        <f>+' Data Input'!E14</f>
        <v>8736.1139999999996</v>
      </c>
      <c r="F15" s="9">
        <f>+' Data Input'!F14</f>
        <v>8780.3050000000003</v>
      </c>
      <c r="G15" s="9">
        <f>+' Data Input'!G14</f>
        <v>9003.9609999999993</v>
      </c>
      <c r="H15" s="9">
        <f>+' Data Input'!H14</f>
        <v>9069.1990000000005</v>
      </c>
      <c r="I15" s="9">
        <f>+' Data Input'!I14</f>
        <v>8901.68</v>
      </c>
      <c r="J15" s="9">
        <f>+' Data Input'!J14</f>
        <v>8864.4510000000009</v>
      </c>
      <c r="K15" s="9">
        <f>+' Data Input'!K14</f>
        <v>8770.5</v>
      </c>
      <c r="L15" s="9">
        <f>+' Data Input'!L14</f>
        <v>8869.9290000000001</v>
      </c>
      <c r="M15" s="9"/>
      <c r="N15" s="29">
        <f>+L15/D15</f>
        <v>1.0234130394249086</v>
      </c>
      <c r="O15" s="13"/>
      <c r="AM15" s="61"/>
      <c r="AN15" s="89"/>
      <c r="AO15" s="12">
        <f t="shared" ref="AO15:AO23" si="2">+AO14+1</f>
        <v>2015</v>
      </c>
      <c r="AP15" s="67">
        <f>+D15/$D15*100</f>
        <v>100</v>
      </c>
      <c r="AQ15" s="67">
        <f t="shared" ref="AQ15:AX15" si="3">+E15/$D15*100</f>
        <v>100.79734551993027</v>
      </c>
      <c r="AR15" s="67">
        <f t="shared" si="3"/>
        <v>101.30722159250342</v>
      </c>
      <c r="AS15" s="67">
        <f t="shared" si="3"/>
        <v>103.88776611259615</v>
      </c>
      <c r="AT15" s="67">
        <f t="shared" si="3"/>
        <v>104.64048262099215</v>
      </c>
      <c r="AU15" s="67">
        <f t="shared" si="3"/>
        <v>102.70764720651</v>
      </c>
      <c r="AV15" s="67">
        <f t="shared" si="3"/>
        <v>102.27809873949579</v>
      </c>
      <c r="AW15" s="67">
        <f t="shared" si="3"/>
        <v>101.19409143270663</v>
      </c>
      <c r="AX15" s="67">
        <f t="shared" si="3"/>
        <v>102.34130394249085</v>
      </c>
      <c r="AY15" s="67"/>
      <c r="BA15" s="17"/>
    </row>
    <row r="16" spans="1:53" ht="15.75" x14ac:dyDescent="0.25">
      <c r="B16" s="12">
        <f>+' Data Input'!B15</f>
        <v>2016</v>
      </c>
      <c r="E16" s="9">
        <f>+' Data Input'!E15</f>
        <v>8986.7379999999994</v>
      </c>
      <c r="F16" s="9">
        <f>+' Data Input'!F15</f>
        <v>9023.8169999999991</v>
      </c>
      <c r="G16" s="9">
        <f>+' Data Input'!G15</f>
        <v>9164.4639999999999</v>
      </c>
      <c r="H16" s="9">
        <f>+' Data Input'!H15</f>
        <v>9377.9839999999986</v>
      </c>
      <c r="I16" s="9">
        <f>+' Data Input'!I15</f>
        <v>9380.3700000000008</v>
      </c>
      <c r="J16" s="9">
        <f>+' Data Input'!J15</f>
        <v>9295.0609999999997</v>
      </c>
      <c r="K16" s="9">
        <f>+' Data Input'!K15</f>
        <v>9305.6340000000018</v>
      </c>
      <c r="L16" s="9">
        <f>+' Data Input'!L15</f>
        <v>9294.5020000000004</v>
      </c>
      <c r="M16" s="9"/>
      <c r="N16" s="29">
        <f>+L16/E16</f>
        <v>1.0342464640673847</v>
      </c>
      <c r="AM16" s="61"/>
      <c r="AN16" s="89"/>
      <c r="AO16" s="12">
        <f t="shared" si="2"/>
        <v>2016</v>
      </c>
      <c r="AP16" s="67">
        <f>+E16/$E16*100</f>
        <v>100</v>
      </c>
      <c r="AQ16" s="67">
        <f t="shared" ref="AQ16:AW16" si="4">+F16/$E16*100</f>
        <v>100.41259687330376</v>
      </c>
      <c r="AR16" s="67">
        <f t="shared" si="4"/>
        <v>101.97764750680392</v>
      </c>
      <c r="AS16" s="67">
        <f t="shared" si="4"/>
        <v>104.35359303898699</v>
      </c>
      <c r="AT16" s="67">
        <f t="shared" si="4"/>
        <v>104.38014327334346</v>
      </c>
      <c r="AU16" s="67">
        <f t="shared" si="4"/>
        <v>103.43086668377337</v>
      </c>
      <c r="AV16" s="67">
        <f t="shared" si="4"/>
        <v>103.54851782704695</v>
      </c>
      <c r="AW16" s="67">
        <f t="shared" si="4"/>
        <v>103.42464640673847</v>
      </c>
      <c r="AX16" s="67" t="s">
        <v>5</v>
      </c>
      <c r="AY16" s="67"/>
      <c r="BA16" s="17"/>
    </row>
    <row r="17" spans="2:53" ht="15.75" x14ac:dyDescent="0.25">
      <c r="B17" s="12">
        <f>+' Data Input'!B16</f>
        <v>2017</v>
      </c>
      <c r="F17" s="9">
        <f>+' Data Input'!F16</f>
        <v>9065.5250000000015</v>
      </c>
      <c r="G17" s="9">
        <f>+' Data Input'!G16</f>
        <v>9269.1849999999995</v>
      </c>
      <c r="H17" s="9">
        <f>+' Data Input'!H16</f>
        <v>9387.2459999999992</v>
      </c>
      <c r="I17" s="9">
        <f>+' Data Input'!I16</f>
        <v>9453.2170000000006</v>
      </c>
      <c r="J17" s="9">
        <f>+' Data Input'!J16</f>
        <v>9341.8619999999992</v>
      </c>
      <c r="K17" s="9">
        <f>+' Data Input'!K16</f>
        <v>9320.8090000000011</v>
      </c>
      <c r="L17" s="9">
        <f>+' Data Input'!L16</f>
        <v>9532.3509999999987</v>
      </c>
      <c r="M17" s="9"/>
      <c r="N17" s="29">
        <f>+L17/F17</f>
        <v>1.051494645925084</v>
      </c>
      <c r="AM17" s="61"/>
      <c r="AN17" s="89"/>
      <c r="AO17" s="12">
        <f t="shared" si="2"/>
        <v>2017</v>
      </c>
      <c r="AP17" s="67">
        <f>+F17/$F17*100</f>
        <v>100</v>
      </c>
      <c r="AQ17" s="67">
        <f t="shared" ref="AQ17:AV17" si="5">+G17/$F17*100</f>
        <v>102.24653288143817</v>
      </c>
      <c r="AR17" s="67">
        <f t="shared" si="5"/>
        <v>103.54884024918576</v>
      </c>
      <c r="AS17" s="67">
        <f t="shared" si="5"/>
        <v>104.27655320568859</v>
      </c>
      <c r="AT17" s="67">
        <f t="shared" si="5"/>
        <v>103.0482183877933</v>
      </c>
      <c r="AU17" s="67">
        <f t="shared" si="5"/>
        <v>102.81598693953191</v>
      </c>
      <c r="AV17" s="67">
        <f t="shared" si="5"/>
        <v>105.14946459250839</v>
      </c>
      <c r="AW17" s="67" t="s">
        <v>5</v>
      </c>
      <c r="AX17" s="67" t="s">
        <v>5</v>
      </c>
      <c r="AY17" s="67"/>
      <c r="BA17" s="17"/>
    </row>
    <row r="18" spans="2:53" ht="15.75" x14ac:dyDescent="0.25">
      <c r="B18" s="12">
        <f>+' Data Input'!B17</f>
        <v>2018</v>
      </c>
      <c r="G18" s="9">
        <f>+' Data Input'!G17</f>
        <v>9515.2579999999998</v>
      </c>
      <c r="H18" s="9">
        <f>+' Data Input'!H17</f>
        <v>9717.3790000000008</v>
      </c>
      <c r="I18" s="9">
        <f>+' Data Input'!I17</f>
        <v>9951.6839999999993</v>
      </c>
      <c r="J18" s="9">
        <f>+' Data Input'!J17</f>
        <v>10073.621999999999</v>
      </c>
      <c r="K18" s="9">
        <f>+' Data Input'!K17</f>
        <v>10370.984</v>
      </c>
      <c r="L18" s="9">
        <f>+' Data Input'!L17</f>
        <v>10566.585999999999</v>
      </c>
      <c r="M18" s="9"/>
      <c r="N18" s="29">
        <f>+L18/G18</f>
        <v>1.1104886488627002</v>
      </c>
      <c r="AM18" s="61"/>
      <c r="AN18" s="89"/>
      <c r="AO18" s="12">
        <f t="shared" si="2"/>
        <v>2018</v>
      </c>
      <c r="AP18" s="67">
        <f>+G18/$G18*100</f>
        <v>100</v>
      </c>
      <c r="AQ18" s="67">
        <f t="shared" ref="AQ18:AU18" si="6">+H18/$G18*100</f>
        <v>102.12417782050682</v>
      </c>
      <c r="AR18" s="67">
        <f t="shared" si="6"/>
        <v>104.58659134623569</v>
      </c>
      <c r="AS18" s="67">
        <f t="shared" si="6"/>
        <v>105.86809101760562</v>
      </c>
      <c r="AT18" s="67">
        <f t="shared" si="6"/>
        <v>108.99319808249027</v>
      </c>
      <c r="AU18" s="67">
        <f t="shared" si="6"/>
        <v>111.04886488627001</v>
      </c>
      <c r="AV18" s="67" t="s">
        <v>5</v>
      </c>
      <c r="AW18" s="67" t="s">
        <v>5</v>
      </c>
      <c r="AX18" s="67" t="s">
        <v>5</v>
      </c>
      <c r="AY18" s="67"/>
      <c r="BA18" s="17"/>
    </row>
    <row r="19" spans="2:53" ht="15.75" x14ac:dyDescent="0.25">
      <c r="B19" s="12">
        <f>+' Data Input'!B18</f>
        <v>2019</v>
      </c>
      <c r="H19" s="9">
        <f>+' Data Input'!H18</f>
        <v>10167.727999999999</v>
      </c>
      <c r="I19" s="9">
        <f>+' Data Input'!I18</f>
        <v>10357.088</v>
      </c>
      <c r="J19" s="9">
        <f>+' Data Input'!J18</f>
        <v>10565.120999999999</v>
      </c>
      <c r="K19" s="9">
        <f>+' Data Input'!K18</f>
        <v>10935.303</v>
      </c>
      <c r="L19" s="9">
        <f>+' Data Input'!L18</f>
        <v>11226.212000000001</v>
      </c>
      <c r="M19" s="9"/>
      <c r="N19" s="29">
        <f>+L19/H19</f>
        <v>1.1041023127290583</v>
      </c>
      <c r="AM19" s="61"/>
      <c r="AN19" s="89"/>
      <c r="AO19" s="12">
        <f t="shared" si="2"/>
        <v>2019</v>
      </c>
      <c r="AP19" s="67">
        <f>+H19/$H19*100</f>
        <v>100</v>
      </c>
      <c r="AQ19" s="67">
        <f t="shared" ref="AQ19:AT19" si="7">+I19/$H19*100</f>
        <v>101.86236295856853</v>
      </c>
      <c r="AR19" s="67">
        <f t="shared" si="7"/>
        <v>103.90837559777366</v>
      </c>
      <c r="AS19" s="67">
        <f t="shared" si="7"/>
        <v>107.54912995312228</v>
      </c>
      <c r="AT19" s="67">
        <f t="shared" si="7"/>
        <v>110.41023127290583</v>
      </c>
      <c r="AU19" s="67" t="s">
        <v>5</v>
      </c>
      <c r="AV19" s="67" t="s">
        <v>5</v>
      </c>
      <c r="AW19" s="67" t="s">
        <v>5</v>
      </c>
      <c r="AX19" s="67" t="s">
        <v>5</v>
      </c>
      <c r="AY19" s="67"/>
      <c r="BA19" s="17"/>
    </row>
    <row r="20" spans="2:53" ht="15.75" x14ac:dyDescent="0.25">
      <c r="B20" s="12">
        <f>+' Data Input'!B19</f>
        <v>2020</v>
      </c>
      <c r="I20" s="9">
        <f>+' Data Input'!I19</f>
        <v>11158.627</v>
      </c>
      <c r="J20" s="9">
        <f>+' Data Input'!J19</f>
        <v>10691.516</v>
      </c>
      <c r="K20" s="9">
        <f>+' Data Input'!K19</f>
        <v>10589.984999999999</v>
      </c>
      <c r="L20" s="9">
        <f>+' Data Input'!L19</f>
        <v>10686.978000000001</v>
      </c>
      <c r="M20" s="9"/>
      <c r="N20" s="29">
        <f>+L20/I20</f>
        <v>0.95773234466928603</v>
      </c>
      <c r="AM20" s="61"/>
      <c r="AN20" s="89"/>
      <c r="AO20" s="12">
        <f t="shared" si="2"/>
        <v>2020</v>
      </c>
      <c r="AP20" s="67">
        <f>+I20/$I20*100</f>
        <v>100</v>
      </c>
      <c r="AQ20" s="67">
        <f t="shared" ref="AQ20:AS20" si="8">+J20/$I20*100</f>
        <v>95.813902552706523</v>
      </c>
      <c r="AR20" s="67">
        <f t="shared" si="8"/>
        <v>94.904014624738323</v>
      </c>
      <c r="AS20" s="67">
        <f t="shared" si="8"/>
        <v>95.773234466928599</v>
      </c>
      <c r="AT20" s="67" t="s">
        <v>5</v>
      </c>
      <c r="AU20" s="67" t="s">
        <v>5</v>
      </c>
      <c r="AV20" s="67" t="s">
        <v>5</v>
      </c>
      <c r="AW20" s="67" t="s">
        <v>5</v>
      </c>
      <c r="AX20" s="67" t="s">
        <v>5</v>
      </c>
      <c r="AY20" s="67"/>
      <c r="BA20" s="17"/>
    </row>
    <row r="21" spans="2:53" ht="15.75" x14ac:dyDescent="0.25">
      <c r="B21" s="12">
        <f>+' Data Input'!B20</f>
        <v>2021</v>
      </c>
      <c r="J21" s="9">
        <f>+' Data Input'!J20</f>
        <v>11946.478999999998</v>
      </c>
      <c r="K21" s="9">
        <f>+' Data Input'!K20</f>
        <v>11802.562</v>
      </c>
      <c r="L21" s="9">
        <f>+' Data Input'!L20</f>
        <v>11844.912</v>
      </c>
      <c r="M21" s="9"/>
      <c r="N21" s="29">
        <f>+L21/J21</f>
        <v>0.99149816443824179</v>
      </c>
      <c r="AM21" s="61"/>
      <c r="AN21" s="89"/>
      <c r="AO21" s="12">
        <f t="shared" si="2"/>
        <v>2021</v>
      </c>
      <c r="AP21" s="67">
        <f>+J21/$J21*100</f>
        <v>100</v>
      </c>
      <c r="AQ21" s="67">
        <f t="shared" ref="AQ21:AR21" si="9">+K21/$J21*100</f>
        <v>98.795318687623379</v>
      </c>
      <c r="AR21" s="67">
        <f t="shared" si="9"/>
        <v>99.149816443824179</v>
      </c>
      <c r="AS21" s="67"/>
      <c r="AT21" s="67"/>
      <c r="AU21" s="67"/>
      <c r="AV21" s="67"/>
      <c r="AW21" s="67"/>
      <c r="AX21" s="67"/>
      <c r="AY21" s="67"/>
      <c r="BA21" s="17"/>
    </row>
    <row r="22" spans="2:53" ht="15.75" x14ac:dyDescent="0.25">
      <c r="B22" s="12">
        <f>+' Data Input'!B21</f>
        <v>2022</v>
      </c>
      <c r="K22" s="9">
        <f>+' Data Input'!K21</f>
        <v>13225.796</v>
      </c>
      <c r="L22" s="9">
        <f>+' Data Input'!L21</f>
        <v>13279.865</v>
      </c>
      <c r="M22" s="9"/>
      <c r="N22" s="32">
        <f>+L22/K22</f>
        <v>1.0040881471330723</v>
      </c>
      <c r="O22" s="14"/>
      <c r="AM22" s="61"/>
      <c r="AN22" s="89"/>
      <c r="AO22" s="12">
        <f t="shared" si="2"/>
        <v>2022</v>
      </c>
      <c r="AP22" s="67">
        <f>+K22/$K22*100</f>
        <v>100</v>
      </c>
      <c r="AQ22" s="67">
        <f>+L22/$K22*100</f>
        <v>100.40881471330722</v>
      </c>
      <c r="AR22" s="67"/>
      <c r="AS22" s="67"/>
      <c r="AT22" s="67"/>
      <c r="AU22" s="67"/>
      <c r="AV22" s="67"/>
      <c r="AW22" s="67"/>
      <c r="AX22" s="67"/>
      <c r="AY22" s="67"/>
      <c r="BA22" s="17"/>
    </row>
    <row r="23" spans="2:53" ht="17.25" x14ac:dyDescent="0.35">
      <c r="B23" s="12">
        <f>+' Data Input'!B22</f>
        <v>2023</v>
      </c>
      <c r="L23" s="15">
        <f>+' Data Input'!L22</f>
        <v>14475.567000000001</v>
      </c>
      <c r="M23" s="15"/>
      <c r="N23" s="31" t="s">
        <v>5</v>
      </c>
      <c r="AM23" s="61"/>
      <c r="AN23" s="89"/>
      <c r="AO23" s="12">
        <f t="shared" si="2"/>
        <v>2023</v>
      </c>
      <c r="AP23" s="67">
        <f>+'Incurred loss development'!AU22/'Incurred loss development'!$C14*100</f>
        <v>0</v>
      </c>
      <c r="AQ23" s="67" t="s">
        <v>5</v>
      </c>
      <c r="AR23" s="67"/>
      <c r="AS23" s="67"/>
      <c r="AT23" s="67"/>
      <c r="AU23" s="67"/>
      <c r="AV23" s="67"/>
      <c r="AW23" s="67"/>
      <c r="AX23" s="67"/>
      <c r="AY23" s="67"/>
      <c r="BA23" s="17"/>
    </row>
    <row r="24" spans="2:53" ht="15.75" x14ac:dyDescent="0.25">
      <c r="B24" s="12"/>
      <c r="C24" s="9"/>
      <c r="D24" s="9"/>
      <c r="E24" s="9"/>
      <c r="F24" s="9"/>
      <c r="G24" s="9"/>
      <c r="H24" s="9"/>
      <c r="I24" s="9"/>
      <c r="J24" s="65" t="s">
        <v>34</v>
      </c>
      <c r="K24" s="17"/>
      <c r="L24" s="9">
        <f>SUM(L14:L23)</f>
        <v>107688.41099999999</v>
      </c>
      <c r="M24" s="9"/>
      <c r="AO24" s="76"/>
      <c r="BA24" s="17"/>
    </row>
    <row r="25" spans="2:53" ht="15.75" x14ac:dyDescent="0.25">
      <c r="B25" s="12"/>
      <c r="C25" s="9"/>
      <c r="D25" s="9"/>
      <c r="E25" s="9"/>
      <c r="F25" s="9"/>
      <c r="G25" s="9"/>
      <c r="H25" s="9"/>
      <c r="I25" s="9"/>
      <c r="J25" s="65"/>
      <c r="K25" s="17"/>
      <c r="L25" s="17"/>
      <c r="M25" s="9"/>
    </row>
    <row r="26" spans="2:53" ht="15.75" x14ac:dyDescent="0.25">
      <c r="B26" s="12"/>
      <c r="C26" s="9"/>
      <c r="D26" s="9"/>
      <c r="E26" s="9"/>
      <c r="F26" s="9"/>
      <c r="G26" s="9"/>
      <c r="H26" s="9"/>
      <c r="I26" s="9"/>
      <c r="J26" s="65"/>
      <c r="K26" s="9"/>
      <c r="L26" s="16"/>
      <c r="M26" s="9"/>
    </row>
    <row r="27" spans="2:53" ht="15.75" x14ac:dyDescent="0.25">
      <c r="B27" s="12"/>
      <c r="C27" s="9"/>
      <c r="D27" s="9"/>
      <c r="E27" s="9"/>
      <c r="F27" s="9"/>
      <c r="G27" s="9"/>
      <c r="H27" s="9"/>
      <c r="I27" s="9"/>
      <c r="J27" s="9"/>
      <c r="K27" s="9"/>
      <c r="L27" s="16"/>
      <c r="M27" s="9"/>
      <c r="N27" s="9"/>
      <c r="O27" s="9"/>
      <c r="P27" s="17"/>
      <c r="R27" s="16"/>
      <c r="T27" s="16"/>
    </row>
    <row r="28" spans="2:53" ht="15.75" x14ac:dyDescent="0.25">
      <c r="B28" s="12"/>
      <c r="C28" s="90" t="s">
        <v>16</v>
      </c>
      <c r="D28" s="90"/>
      <c r="E28" s="90"/>
      <c r="F28" s="90"/>
      <c r="G28" s="90"/>
      <c r="H28" s="90"/>
      <c r="I28" s="90"/>
      <c r="J28" s="90"/>
      <c r="K28" s="90"/>
      <c r="L28" s="90"/>
      <c r="M28" s="9"/>
      <c r="N28" s="18" t="s">
        <v>7</v>
      </c>
      <c r="O28" s="18"/>
      <c r="P28" s="17"/>
    </row>
    <row r="29" spans="2:53" ht="20.25" x14ac:dyDescent="0.55000000000000004">
      <c r="B29" s="12"/>
      <c r="C29" s="19">
        <f t="shared" ref="C29:L29" si="10">+C13</f>
        <v>2014</v>
      </c>
      <c r="D29" s="19">
        <f t="shared" si="10"/>
        <v>2015</v>
      </c>
      <c r="E29" s="19">
        <f t="shared" si="10"/>
        <v>2016</v>
      </c>
      <c r="F29" s="19">
        <f t="shared" si="10"/>
        <v>2017</v>
      </c>
      <c r="G29" s="19">
        <f t="shared" si="10"/>
        <v>2018</v>
      </c>
      <c r="H29" s="19">
        <f t="shared" si="10"/>
        <v>2019</v>
      </c>
      <c r="I29" s="19">
        <f t="shared" si="10"/>
        <v>2020</v>
      </c>
      <c r="J29" s="19">
        <f t="shared" si="10"/>
        <v>2021</v>
      </c>
      <c r="K29" s="19">
        <f t="shared" si="10"/>
        <v>2022</v>
      </c>
      <c r="L29" s="19">
        <f t="shared" si="10"/>
        <v>2023</v>
      </c>
      <c r="M29" s="9"/>
      <c r="N29" s="20" t="s">
        <v>15</v>
      </c>
      <c r="O29" s="20"/>
      <c r="P29" s="17"/>
    </row>
    <row r="30" spans="2:53" ht="15.75" x14ac:dyDescent="0.25">
      <c r="B30" s="12">
        <f t="shared" ref="B30:B39" si="11">+B14</f>
        <v>2014</v>
      </c>
      <c r="C30" s="9"/>
      <c r="D30" s="21">
        <f t="shared" ref="D30:L30" si="12">+D14-C14</f>
        <v>-20.458000000000538</v>
      </c>
      <c r="E30" s="21">
        <f t="shared" si="12"/>
        <v>74.226999999998952</v>
      </c>
      <c r="F30" s="21">
        <f t="shared" si="12"/>
        <v>-21.850999999998749</v>
      </c>
      <c r="G30" s="21">
        <f t="shared" si="12"/>
        <v>-51.188000000000102</v>
      </c>
      <c r="H30" s="21">
        <f t="shared" si="12"/>
        <v>-116.37299999999959</v>
      </c>
      <c r="I30" s="21">
        <f t="shared" si="12"/>
        <v>-178.86099999999988</v>
      </c>
      <c r="J30" s="21">
        <f t="shared" si="12"/>
        <v>-174.1909999999998</v>
      </c>
      <c r="K30" s="21">
        <f t="shared" si="12"/>
        <v>-34.39600000000064</v>
      </c>
      <c r="L30" s="21">
        <f t="shared" si="12"/>
        <v>-15.509000000000015</v>
      </c>
      <c r="M30" s="9"/>
      <c r="N30" s="68">
        <f t="shared" ref="N30:N38" si="13">SUM(D30:M30)</f>
        <v>-538.60000000000036</v>
      </c>
      <c r="O30" s="22"/>
      <c r="P30" s="17"/>
      <c r="Q30" s="62" t="s">
        <v>33</v>
      </c>
      <c r="R30" s="63"/>
      <c r="S30" s="63"/>
      <c r="T30" s="64"/>
    </row>
    <row r="31" spans="2:53" ht="15.75" x14ac:dyDescent="0.25">
      <c r="B31" s="12">
        <f t="shared" si="11"/>
        <v>2015</v>
      </c>
      <c r="C31" s="9"/>
      <c r="D31" s="9"/>
      <c r="E31" s="21">
        <f t="shared" ref="E31:L31" si="14">+E15-D15</f>
        <v>69.105999999997948</v>
      </c>
      <c r="F31" s="21">
        <f t="shared" si="14"/>
        <v>44.191000000000713</v>
      </c>
      <c r="G31" s="21">
        <f t="shared" si="14"/>
        <v>223.65599999999904</v>
      </c>
      <c r="H31" s="21">
        <f t="shared" si="14"/>
        <v>65.238000000001193</v>
      </c>
      <c r="I31" s="21">
        <f t="shared" si="14"/>
        <v>-167.51900000000023</v>
      </c>
      <c r="J31" s="21">
        <f t="shared" si="14"/>
        <v>-37.22899999999936</v>
      </c>
      <c r="K31" s="21">
        <f t="shared" si="14"/>
        <v>-93.951000000000931</v>
      </c>
      <c r="L31" s="21">
        <f t="shared" si="14"/>
        <v>99.429000000000087</v>
      </c>
      <c r="M31" s="9"/>
      <c r="N31" s="69">
        <f t="shared" si="13"/>
        <v>202.92099999999846</v>
      </c>
      <c r="O31" s="22"/>
      <c r="P31" s="17"/>
    </row>
    <row r="32" spans="2:53" ht="15.75" x14ac:dyDescent="0.25">
      <c r="B32" s="12">
        <f t="shared" si="11"/>
        <v>2016</v>
      </c>
      <c r="C32" s="9"/>
      <c r="D32" s="9"/>
      <c r="E32" s="21" t="s">
        <v>5</v>
      </c>
      <c r="F32" s="21">
        <f t="shared" ref="F32:L32" si="15">+F16-E16</f>
        <v>37.078999999999724</v>
      </c>
      <c r="G32" s="21">
        <f t="shared" si="15"/>
        <v>140.64700000000084</v>
      </c>
      <c r="H32" s="21">
        <f t="shared" si="15"/>
        <v>213.51999999999862</v>
      </c>
      <c r="I32" s="21">
        <f t="shared" si="15"/>
        <v>2.386000000002241</v>
      </c>
      <c r="J32" s="21">
        <f t="shared" si="15"/>
        <v>-85.309000000001106</v>
      </c>
      <c r="K32" s="21">
        <f t="shared" si="15"/>
        <v>10.573000000002139</v>
      </c>
      <c r="L32" s="21">
        <f t="shared" si="15"/>
        <v>-11.132000000001426</v>
      </c>
      <c r="M32" s="9"/>
      <c r="N32" s="69">
        <f t="shared" si="13"/>
        <v>307.76400000000103</v>
      </c>
      <c r="O32" s="22"/>
      <c r="P32" s="17"/>
      <c r="R32" s="23" t="s">
        <v>5</v>
      </c>
    </row>
    <row r="33" spans="1:24" ht="15.75" x14ac:dyDescent="0.25">
      <c r="B33" s="12">
        <f t="shared" si="11"/>
        <v>2017</v>
      </c>
      <c r="C33" s="9"/>
      <c r="D33" s="9"/>
      <c r="E33" s="21" t="s">
        <v>5</v>
      </c>
      <c r="F33" s="21" t="s">
        <v>5</v>
      </c>
      <c r="G33" s="21">
        <f t="shared" ref="G33:L33" si="16">+G17-F17</f>
        <v>203.65999999999804</v>
      </c>
      <c r="H33" s="21">
        <f t="shared" si="16"/>
        <v>118.06099999999969</v>
      </c>
      <c r="I33" s="21">
        <f t="shared" si="16"/>
        <v>65.971000000001368</v>
      </c>
      <c r="J33" s="21">
        <f t="shared" si="16"/>
        <v>-111.35500000000138</v>
      </c>
      <c r="K33" s="21">
        <f t="shared" si="16"/>
        <v>-21.052999999998065</v>
      </c>
      <c r="L33" s="21">
        <f t="shared" si="16"/>
        <v>211.54199999999764</v>
      </c>
      <c r="M33" s="9"/>
      <c r="N33" s="69">
        <f t="shared" si="13"/>
        <v>466.82599999999729</v>
      </c>
      <c r="O33" s="22"/>
      <c r="P33" s="17"/>
    </row>
    <row r="34" spans="1:24" ht="15.75" x14ac:dyDescent="0.25">
      <c r="B34" s="12">
        <f t="shared" si="11"/>
        <v>2018</v>
      </c>
      <c r="C34" s="9"/>
      <c r="D34" s="9"/>
      <c r="E34" s="21" t="s">
        <v>5</v>
      </c>
      <c r="F34" s="21" t="s">
        <v>5</v>
      </c>
      <c r="G34" s="21" t="s">
        <v>5</v>
      </c>
      <c r="H34" s="21">
        <f>+H18-G18</f>
        <v>202.121000000001</v>
      </c>
      <c r="I34" s="21">
        <f>+I18-H18</f>
        <v>234.30499999999847</v>
      </c>
      <c r="J34" s="21">
        <f>+J18-I18</f>
        <v>121.9380000000001</v>
      </c>
      <c r="K34" s="21">
        <f>+K18-J18</f>
        <v>297.36200000000099</v>
      </c>
      <c r="L34" s="21">
        <f>+L18-K18</f>
        <v>195.60199999999895</v>
      </c>
      <c r="M34" s="9"/>
      <c r="N34" s="69">
        <f t="shared" si="13"/>
        <v>1051.3279999999995</v>
      </c>
      <c r="O34" s="22"/>
      <c r="P34" s="101" t="s">
        <v>45</v>
      </c>
      <c r="Q34" s="102"/>
      <c r="R34" s="103"/>
      <c r="W34" s="84"/>
    </row>
    <row r="35" spans="1:24" ht="15.75" x14ac:dyDescent="0.25">
      <c r="B35" s="12">
        <f t="shared" si="11"/>
        <v>2019</v>
      </c>
      <c r="C35" s="9"/>
      <c r="D35" s="9"/>
      <c r="E35" s="21" t="s">
        <v>5</v>
      </c>
      <c r="F35" s="21" t="s">
        <v>5</v>
      </c>
      <c r="G35" s="21" t="s">
        <v>5</v>
      </c>
      <c r="H35" s="21" t="s">
        <v>5</v>
      </c>
      <c r="I35" s="21">
        <f>+I19-H19</f>
        <v>189.36000000000058</v>
      </c>
      <c r="J35" s="21">
        <f>+J19-I19</f>
        <v>208.03299999999945</v>
      </c>
      <c r="K35" s="21">
        <f>+K19-J19</f>
        <v>370.1820000000007</v>
      </c>
      <c r="L35" s="21">
        <f>+L19-K19</f>
        <v>290.90900000000147</v>
      </c>
      <c r="M35" s="9"/>
      <c r="N35" s="69">
        <f t="shared" si="13"/>
        <v>1058.4840000000022</v>
      </c>
      <c r="O35" s="22"/>
      <c r="P35" s="104" t="s">
        <v>46</v>
      </c>
      <c r="Q35" s="105"/>
      <c r="R35" s="106"/>
      <c r="W35" s="84"/>
    </row>
    <row r="36" spans="1:24" ht="15.75" x14ac:dyDescent="0.25">
      <c r="B36" s="12">
        <f t="shared" si="11"/>
        <v>2020</v>
      </c>
      <c r="C36" s="9"/>
      <c r="D36" s="9"/>
      <c r="E36" s="21" t="s">
        <v>5</v>
      </c>
      <c r="F36" s="21" t="s">
        <v>5</v>
      </c>
      <c r="G36" s="21" t="s">
        <v>5</v>
      </c>
      <c r="H36" s="21" t="s">
        <v>5</v>
      </c>
      <c r="I36" s="21" t="s">
        <v>5</v>
      </c>
      <c r="J36" s="21">
        <f>+J20-I20</f>
        <v>-467.11100000000079</v>
      </c>
      <c r="K36" s="21">
        <f>+K20-J20</f>
        <v>-101.53100000000086</v>
      </c>
      <c r="L36" s="21">
        <f>+L20-K20</f>
        <v>96.993000000002212</v>
      </c>
      <c r="M36" s="9"/>
      <c r="N36" s="69">
        <f t="shared" si="13"/>
        <v>-471.64899999999943</v>
      </c>
      <c r="O36" s="22"/>
      <c r="P36" s="17"/>
    </row>
    <row r="37" spans="1:24" ht="15.75" x14ac:dyDescent="0.25">
      <c r="B37" s="12">
        <f t="shared" si="11"/>
        <v>2021</v>
      </c>
      <c r="C37" s="9"/>
      <c r="D37" s="9"/>
      <c r="E37" s="21" t="s">
        <v>5</v>
      </c>
      <c r="F37" s="98" t="s">
        <v>44</v>
      </c>
      <c r="G37" s="99"/>
      <c r="H37" s="100"/>
      <c r="I37" s="21" t="s">
        <v>5</v>
      </c>
      <c r="J37" s="21" t="s">
        <v>5</v>
      </c>
      <c r="K37" s="21">
        <f>+K21-J21</f>
        <v>-143.91699999999764</v>
      </c>
      <c r="L37" s="21">
        <f>+L21-K21</f>
        <v>42.350000000000364</v>
      </c>
      <c r="M37" s="9"/>
      <c r="N37" s="69">
        <f t="shared" si="13"/>
        <v>-101.56699999999728</v>
      </c>
      <c r="O37" s="22"/>
      <c r="P37" s="17"/>
      <c r="W37" s="84"/>
      <c r="X37" s="84"/>
    </row>
    <row r="38" spans="1:24" ht="15.75" x14ac:dyDescent="0.25">
      <c r="B38" s="12">
        <f t="shared" si="11"/>
        <v>2022</v>
      </c>
      <c r="C38" s="9"/>
      <c r="D38" s="9"/>
      <c r="E38" s="21" t="s">
        <v>5</v>
      </c>
      <c r="F38" s="21" t="s">
        <v>5</v>
      </c>
      <c r="G38" s="21" t="s">
        <v>5</v>
      </c>
      <c r="H38" s="21" t="s">
        <v>5</v>
      </c>
      <c r="I38" s="21" t="s">
        <v>5</v>
      </c>
      <c r="J38" s="21" t="s">
        <v>5</v>
      </c>
      <c r="K38" s="21" t="s">
        <v>5</v>
      </c>
      <c r="L38" s="21">
        <f>+L22-K22</f>
        <v>54.068999999999505</v>
      </c>
      <c r="M38" s="9"/>
      <c r="N38" s="70">
        <f t="shared" si="13"/>
        <v>54.068999999999505</v>
      </c>
      <c r="O38" s="22"/>
      <c r="P38" s="17"/>
    </row>
    <row r="39" spans="1:24" ht="15.75" x14ac:dyDescent="0.25">
      <c r="B39" s="12">
        <f t="shared" si="11"/>
        <v>2023</v>
      </c>
      <c r="C39" s="9"/>
      <c r="D39" s="9"/>
      <c r="E39" s="21" t="s">
        <v>5</v>
      </c>
      <c r="F39" s="21" t="s">
        <v>5</v>
      </c>
      <c r="G39" s="21" t="s">
        <v>5</v>
      </c>
      <c r="H39" s="21" t="s">
        <v>5</v>
      </c>
      <c r="I39" s="21" t="s">
        <v>5</v>
      </c>
      <c r="J39" s="21" t="s">
        <v>5</v>
      </c>
      <c r="K39" s="21" t="s">
        <v>5</v>
      </c>
      <c r="L39" s="21" t="s">
        <v>5</v>
      </c>
      <c r="M39" s="9"/>
      <c r="N39" s="9"/>
      <c r="O39" s="9"/>
      <c r="P39" s="17"/>
      <c r="W39" s="84"/>
    </row>
    <row r="40" spans="1:24" ht="15.75" x14ac:dyDescent="0.25">
      <c r="B40" s="12" t="s">
        <v>0</v>
      </c>
      <c r="C40" s="9"/>
      <c r="D40" s="9"/>
      <c r="E40" s="9"/>
      <c r="F40" s="9"/>
      <c r="G40" s="9"/>
      <c r="H40" s="9"/>
      <c r="I40" s="9"/>
      <c r="J40" s="9"/>
      <c r="K40" s="9"/>
      <c r="L40" s="9" t="s">
        <v>5</v>
      </c>
      <c r="M40" s="9"/>
      <c r="N40" s="92" t="s">
        <v>42</v>
      </c>
      <c r="O40" s="93"/>
      <c r="P40" s="94"/>
    </row>
    <row r="41" spans="1:24" ht="15.75" x14ac:dyDescent="0.25">
      <c r="B41" s="12" t="s">
        <v>17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5" t="s">
        <v>43</v>
      </c>
      <c r="O41" s="96"/>
      <c r="P41" s="97"/>
    </row>
    <row r="42" spans="1:24" ht="15.75" x14ac:dyDescent="0.25">
      <c r="B42" s="12" t="s">
        <v>15</v>
      </c>
      <c r="C42" s="9"/>
      <c r="D42" s="24">
        <f t="shared" ref="D42:K42" si="17">SUM(D30:D39)</f>
        <v>-20.458000000000538</v>
      </c>
      <c r="E42" s="25">
        <f t="shared" si="17"/>
        <v>143.3329999999969</v>
      </c>
      <c r="F42" s="25">
        <f t="shared" si="17"/>
        <v>59.419000000001688</v>
      </c>
      <c r="G42" s="25">
        <f t="shared" si="17"/>
        <v>516.77499999999782</v>
      </c>
      <c r="H42" s="25">
        <f>SUM(H30:H39)</f>
        <v>482.56700000000092</v>
      </c>
      <c r="I42" s="25">
        <f t="shared" si="17"/>
        <v>145.64200000000255</v>
      </c>
      <c r="J42" s="25">
        <f t="shared" si="17"/>
        <v>-545.22400000000289</v>
      </c>
      <c r="K42" s="25">
        <f t="shared" si="17"/>
        <v>283.26900000000569</v>
      </c>
      <c r="L42" s="26">
        <f>SUM(L30:L39)</f>
        <v>964.25299999999879</v>
      </c>
      <c r="M42" s="9"/>
      <c r="N42" s="9"/>
      <c r="O42" s="9"/>
      <c r="P42" s="9"/>
    </row>
    <row r="43" spans="1:24" ht="15.75" x14ac:dyDescent="0.25"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24" ht="15.75" x14ac:dyDescent="0.25">
      <c r="A44" s="17"/>
      <c r="B44" s="17"/>
      <c r="C44" s="17"/>
      <c r="D44" s="17"/>
      <c r="E44" s="17"/>
      <c r="F44" s="9"/>
      <c r="G44" s="9"/>
      <c r="H44" s="17"/>
      <c r="I44" s="17"/>
      <c r="J44" s="17"/>
      <c r="K44" s="17"/>
      <c r="L44" s="17"/>
      <c r="M44" s="9"/>
      <c r="N44" s="9"/>
      <c r="O44" s="9"/>
      <c r="P44" s="18" t="s">
        <v>5</v>
      </c>
      <c r="Q44" s="12"/>
      <c r="R44" s="12"/>
    </row>
    <row r="45" spans="1:24" ht="15.75" x14ac:dyDescent="0.25">
      <c r="A45" s="17"/>
      <c r="B45" s="17"/>
      <c r="C45" s="17"/>
      <c r="D45" s="17"/>
      <c r="E45" s="17"/>
      <c r="H45" s="17"/>
      <c r="I45" s="17"/>
      <c r="J45" s="17"/>
      <c r="K45" s="17"/>
      <c r="L45" s="17"/>
    </row>
    <row r="46" spans="1:24" ht="15.75" x14ac:dyDescent="0.25">
      <c r="A46" s="17"/>
      <c r="B46" s="17"/>
      <c r="C46" s="17"/>
      <c r="D46" s="17"/>
      <c r="E46" s="17"/>
    </row>
  </sheetData>
  <mergeCells count="4">
    <mergeCell ref="C10:L10"/>
    <mergeCell ref="C12:L12"/>
    <mergeCell ref="C28:L28"/>
    <mergeCell ref="AN14:AN23"/>
  </mergeCells>
  <conditionalFormatting sqref="C30:L30">
    <cfRule type="cellIs" dxfId="23" priority="12" operator="greaterThan">
      <formula>0</formula>
    </cfRule>
  </conditionalFormatting>
  <conditionalFormatting sqref="C30:O30">
    <cfRule type="expression" dxfId="22" priority="13">
      <formula>"&gt;0"</formula>
    </cfRule>
  </conditionalFormatting>
  <conditionalFormatting sqref="D30:O30">
    <cfRule type="cellIs" dxfId="21" priority="11" operator="greaterThan">
      <formula>0</formula>
    </cfRule>
  </conditionalFormatting>
  <conditionalFormatting sqref="E31:O31">
    <cfRule type="cellIs" dxfId="20" priority="10" operator="greaterThan">
      <formula>0</formula>
    </cfRule>
  </conditionalFormatting>
  <conditionalFormatting sqref="F32:O32">
    <cfRule type="cellIs" dxfId="19" priority="9" operator="greaterThan">
      <formula>0</formula>
    </cfRule>
  </conditionalFormatting>
  <conditionalFormatting sqref="G33:O33">
    <cfRule type="cellIs" dxfId="18" priority="8" operator="greaterThan">
      <formula>0</formula>
    </cfRule>
  </conditionalFormatting>
  <conditionalFormatting sqref="H34:O34">
    <cfRule type="cellIs" dxfId="17" priority="7" operator="greaterThan">
      <formula>0</formula>
    </cfRule>
  </conditionalFormatting>
  <conditionalFormatting sqref="I35:O35">
    <cfRule type="cellIs" dxfId="16" priority="6" operator="greaterThan">
      <formula>0</formula>
    </cfRule>
  </conditionalFormatting>
  <conditionalFormatting sqref="J36:O36">
    <cfRule type="cellIs" dxfId="15" priority="5" operator="greaterThan">
      <formula>0</formula>
    </cfRule>
  </conditionalFormatting>
  <conditionalFormatting sqref="K37:O37">
    <cfRule type="cellIs" dxfId="14" priority="4" operator="greaterThan">
      <formula>0</formula>
    </cfRule>
  </conditionalFormatting>
  <conditionalFormatting sqref="L38:O38">
    <cfRule type="cellIs" dxfId="13" priority="3" operator="greaterThan">
      <formula>0</formula>
    </cfRule>
  </conditionalFormatting>
  <conditionalFormatting sqref="N14:N22">
    <cfRule type="cellIs" dxfId="12" priority="1" operator="greaterThan">
      <formula>100</formula>
    </cfRule>
    <cfRule type="cellIs" dxfId="11" priority="2" operator="greaterThan">
      <formula>1</formula>
    </cfRule>
  </conditionalFormatting>
  <pageMargins left="0.7" right="0.7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60"/>
  <sheetViews>
    <sheetView workbookViewId="0">
      <selection activeCell="J5" sqref="J5"/>
    </sheetView>
  </sheetViews>
  <sheetFormatPr defaultRowHeight="15" x14ac:dyDescent="0.2"/>
  <cols>
    <col min="1" max="1" width="10.7109375" style="2" customWidth="1"/>
    <col min="2" max="2" width="11.5703125" style="2" bestFit="1" customWidth="1"/>
    <col min="3" max="3" width="9.28515625" style="2" bestFit="1" customWidth="1"/>
    <col min="4" max="12" width="9.5703125" style="2" bestFit="1" customWidth="1"/>
    <col min="13" max="13" width="3.7109375" style="2" customWidth="1"/>
    <col min="14" max="14" width="10.7109375" style="2" customWidth="1"/>
    <col min="15" max="15" width="12.7109375" style="2" customWidth="1"/>
    <col min="16" max="17" width="10.7109375" style="2" customWidth="1"/>
    <col min="18" max="18" width="11.5703125" style="2" bestFit="1" customWidth="1"/>
    <col min="19" max="19" width="10.7109375" style="2" customWidth="1"/>
    <col min="20" max="16384" width="9.140625" style="2"/>
  </cols>
  <sheetData>
    <row r="2" spans="1:21" ht="15.75" x14ac:dyDescent="0.25">
      <c r="A2" s="47" t="str">
        <f>+' Data Input'!A2</f>
        <v>Entity</v>
      </c>
      <c r="B2" s="50" t="s">
        <v>41</v>
      </c>
      <c r="C2" s="71"/>
      <c r="D2" s="72"/>
    </row>
    <row r="3" spans="1:21" ht="15.75" x14ac:dyDescent="0.25">
      <c r="A3" s="48" t="str">
        <f>+' Data Input'!A3</f>
        <v>Line</v>
      </c>
      <c r="B3" s="57" t="s">
        <v>39</v>
      </c>
      <c r="C3" s="17"/>
      <c r="D3" s="73"/>
    </row>
    <row r="4" spans="1:21" ht="15.75" x14ac:dyDescent="0.25">
      <c r="A4" s="49" t="str">
        <f>+' Data Input'!A4</f>
        <v>Year</v>
      </c>
      <c r="B4" s="51">
        <v>2023</v>
      </c>
      <c r="C4" s="51"/>
      <c r="D4" s="60"/>
    </row>
    <row r="8" spans="1:21" ht="15.75" x14ac:dyDescent="0.25">
      <c r="B8" s="4" t="s">
        <v>25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17"/>
      <c r="Q8" s="17"/>
      <c r="R8" s="17"/>
      <c r="S8" s="17"/>
      <c r="T8" s="17"/>
    </row>
    <row r="9" spans="1:21" ht="15.75" x14ac:dyDescent="0.25">
      <c r="C9" s="9"/>
      <c r="D9" s="9"/>
      <c r="E9" s="9"/>
      <c r="F9" s="9"/>
      <c r="G9" s="9"/>
      <c r="H9" s="9"/>
      <c r="I9" s="9"/>
      <c r="J9" s="9"/>
      <c r="K9" s="9"/>
      <c r="L9" s="9"/>
      <c r="M9" s="9"/>
      <c r="P9" s="17"/>
      <c r="Q9" s="17"/>
      <c r="R9" s="17"/>
      <c r="S9" s="17"/>
      <c r="T9" s="17"/>
    </row>
    <row r="10" spans="1:21" ht="15.75" x14ac:dyDescent="0.25">
      <c r="C10" s="88" t="s">
        <v>4</v>
      </c>
      <c r="D10" s="88"/>
      <c r="E10" s="88"/>
      <c r="F10" s="88"/>
      <c r="G10" s="88"/>
      <c r="H10" s="88"/>
      <c r="I10" s="88"/>
      <c r="J10" s="88"/>
      <c r="K10" s="88"/>
      <c r="L10" s="88"/>
      <c r="M10" s="8"/>
      <c r="P10" s="17"/>
      <c r="Q10" s="17"/>
      <c r="R10" s="17"/>
      <c r="S10" s="17"/>
      <c r="T10" s="17"/>
    </row>
    <row r="11" spans="1:21" ht="15.75" x14ac:dyDescent="0.25">
      <c r="P11" s="17"/>
      <c r="Q11" s="17"/>
      <c r="R11" s="17"/>
      <c r="S11" s="17"/>
      <c r="T11" s="17"/>
    </row>
    <row r="12" spans="1:21" ht="15.75" x14ac:dyDescent="0.25">
      <c r="B12" s="12"/>
      <c r="C12" s="89" t="str">
        <f>+'Incurred loss development'!C12</f>
        <v>Years ended December</v>
      </c>
      <c r="D12" s="89"/>
      <c r="E12" s="89"/>
      <c r="F12" s="89"/>
      <c r="G12" s="89"/>
      <c r="H12" s="89"/>
      <c r="I12" s="89"/>
      <c r="J12" s="89"/>
      <c r="K12" s="89"/>
      <c r="L12" s="89"/>
      <c r="M12" s="8"/>
      <c r="N12" s="7" t="s">
        <v>11</v>
      </c>
      <c r="O12" s="7" t="s">
        <v>5</v>
      </c>
      <c r="P12" s="17"/>
      <c r="Q12" s="17"/>
      <c r="R12" s="17"/>
      <c r="S12" s="17"/>
      <c r="T12" s="17"/>
    </row>
    <row r="13" spans="1:21" ht="15.75" x14ac:dyDescent="0.25">
      <c r="B13" s="12"/>
      <c r="C13" s="6">
        <f>+'Incurred loss development'!C13</f>
        <v>2014</v>
      </c>
      <c r="D13" s="6">
        <f>+'Incurred loss development'!D13</f>
        <v>2015</v>
      </c>
      <c r="E13" s="6">
        <f>+'Incurred loss development'!E13</f>
        <v>2016</v>
      </c>
      <c r="F13" s="6">
        <f>+'Incurred loss development'!F13</f>
        <v>2017</v>
      </c>
      <c r="G13" s="6">
        <f>+'Incurred loss development'!G13</f>
        <v>2018</v>
      </c>
      <c r="H13" s="6">
        <f>+'Incurred loss development'!H13</f>
        <v>2019</v>
      </c>
      <c r="I13" s="6">
        <f>+'Incurred loss development'!I13</f>
        <v>2020</v>
      </c>
      <c r="J13" s="6">
        <f>+'Incurred loss development'!J13</f>
        <v>2021</v>
      </c>
      <c r="K13" s="6">
        <f>+'Incurred loss development'!K13</f>
        <v>2022</v>
      </c>
      <c r="L13" s="6">
        <f>+'Incurred loss development'!L13</f>
        <v>2023</v>
      </c>
      <c r="M13" s="6"/>
      <c r="N13" s="11" t="s">
        <v>20</v>
      </c>
      <c r="O13" s="10" t="s">
        <v>35</v>
      </c>
      <c r="P13" s="17"/>
      <c r="Q13" s="17"/>
      <c r="R13" s="12" t="s">
        <v>21</v>
      </c>
      <c r="S13" s="12"/>
      <c r="T13" s="12"/>
      <c r="U13" s="12"/>
    </row>
    <row r="14" spans="1:21" ht="15.75" x14ac:dyDescent="0.25">
      <c r="B14" s="12">
        <f>+'Incurred loss development'!B14</f>
        <v>2014</v>
      </c>
      <c r="C14" s="66">
        <f>+' Data Input'!C29</f>
        <v>577.74800000000005</v>
      </c>
      <c r="D14" s="66">
        <f>+' Data Input'!D29</f>
        <v>1776.133</v>
      </c>
      <c r="E14" s="66">
        <f>+' Data Input'!E29</f>
        <v>3156.5869999999995</v>
      </c>
      <c r="F14" s="66">
        <f>+' Data Input'!F29</f>
        <v>4545.1959999999999</v>
      </c>
      <c r="G14" s="66">
        <f>+' Data Input'!G29</f>
        <v>5551.0769999999993</v>
      </c>
      <c r="H14" s="66">
        <f>+' Data Input'!H29</f>
        <v>6241.4299999999994</v>
      </c>
      <c r="I14" s="66">
        <f>+' Data Input'!I29</f>
        <v>6612.89</v>
      </c>
      <c r="J14" s="66">
        <f>+' Data Input'!J29</f>
        <v>6875.9589999999989</v>
      </c>
      <c r="K14" s="66">
        <f>+' Data Input'!K29</f>
        <v>7074.4349999999995</v>
      </c>
      <c r="L14" s="66">
        <f>+' Data Input'!L29</f>
        <v>7244.0910000000003</v>
      </c>
      <c r="M14" s="66"/>
      <c r="N14" s="66">
        <f>+' Data Input'!L13</f>
        <v>7911.509</v>
      </c>
      <c r="O14" s="66">
        <f>+N14-L14</f>
        <v>667.41799999999967</v>
      </c>
      <c r="P14" s="17"/>
      <c r="Q14" s="17"/>
      <c r="R14" s="17"/>
      <c r="S14" s="17"/>
      <c r="T14" s="17"/>
    </row>
    <row r="15" spans="1:21" ht="15.75" x14ac:dyDescent="0.25">
      <c r="B15" s="12">
        <f>+'Incurred loss development'!B15</f>
        <v>2015</v>
      </c>
      <c r="C15" s="9"/>
      <c r="D15" s="9">
        <f>+' Data Input'!D30</f>
        <v>527.88599999999997</v>
      </c>
      <c r="E15" s="9">
        <f>+' Data Input'!E30</f>
        <v>1702.8010000000002</v>
      </c>
      <c r="F15" s="9">
        <f>+' Data Input'!F30</f>
        <v>3209.47</v>
      </c>
      <c r="G15" s="9">
        <f>+' Data Input'!G30</f>
        <v>4758.7749999999996</v>
      </c>
      <c r="H15" s="9">
        <f>+' Data Input'!H30</f>
        <v>5942.3600000000006</v>
      </c>
      <c r="I15" s="9">
        <f>+' Data Input'!I30</f>
        <v>6590.59</v>
      </c>
      <c r="J15" s="9">
        <f>+' Data Input'!J30</f>
        <v>7073.9580000000005</v>
      </c>
      <c r="K15" s="9">
        <f>+' Data Input'!K30</f>
        <v>7483.9559999999992</v>
      </c>
      <c r="L15" s="9">
        <f>+' Data Input'!L30</f>
        <v>7820.9639999999999</v>
      </c>
      <c r="M15" s="9"/>
      <c r="N15" s="9">
        <f>+' Data Input'!L14</f>
        <v>8869.9290000000001</v>
      </c>
      <c r="O15" s="9">
        <f t="shared" ref="O15:O23" si="0">+N15-L15</f>
        <v>1048.9650000000001</v>
      </c>
      <c r="P15" s="17"/>
      <c r="Q15" s="17"/>
      <c r="R15" s="17"/>
      <c r="S15" s="17"/>
      <c r="T15" s="17"/>
    </row>
    <row r="16" spans="1:21" ht="15.75" x14ac:dyDescent="0.25">
      <c r="B16" s="12">
        <f>+'Incurred loss development'!B16</f>
        <v>2016</v>
      </c>
      <c r="C16" s="9"/>
      <c r="D16" s="9"/>
      <c r="E16" s="9">
        <f>+' Data Input'!E31</f>
        <v>577.93000000000006</v>
      </c>
      <c r="F16" s="9">
        <f>+' Data Input'!F31</f>
        <v>1898.8859999999997</v>
      </c>
      <c r="G16" s="9">
        <f>+' Data Input'!G31</f>
        <v>3506.9829999999997</v>
      </c>
      <c r="H16" s="9">
        <f>+' Data Input'!H31</f>
        <v>5121.2750000000005</v>
      </c>
      <c r="I16" s="9">
        <f>+' Data Input'!I31</f>
        <v>6068.9450000000006</v>
      </c>
      <c r="J16" s="9">
        <f>+' Data Input'!J31</f>
        <v>6768.2930000000006</v>
      </c>
      <c r="K16" s="9">
        <f>+' Data Input'!K31</f>
        <v>7412.5009999999993</v>
      </c>
      <c r="L16" s="9">
        <f>+' Data Input'!L31</f>
        <v>7869.6440000000002</v>
      </c>
      <c r="M16" s="9"/>
      <c r="N16" s="9">
        <f>+' Data Input'!L15</f>
        <v>9294.5020000000004</v>
      </c>
      <c r="O16" s="9">
        <f t="shared" si="0"/>
        <v>1424.8580000000002</v>
      </c>
      <c r="P16" s="17"/>
      <c r="Q16" s="17"/>
      <c r="R16" s="17"/>
      <c r="S16" s="17"/>
      <c r="T16" s="17"/>
    </row>
    <row r="17" spans="2:21" ht="15.75" x14ac:dyDescent="0.25">
      <c r="B17" s="12">
        <f>+'Incurred loss development'!B17</f>
        <v>2017</v>
      </c>
      <c r="C17" s="9"/>
      <c r="D17" s="9"/>
      <c r="E17" s="9"/>
      <c r="F17" s="9">
        <f>+' Data Input'!F32</f>
        <v>599.75700000000006</v>
      </c>
      <c r="G17" s="9">
        <f>+' Data Input'!G32</f>
        <v>1864.9940000000001</v>
      </c>
      <c r="H17" s="9">
        <f>+' Data Input'!H32</f>
        <v>3393.511</v>
      </c>
      <c r="I17" s="9">
        <f>+' Data Input'!I32</f>
        <v>4829.7819999999992</v>
      </c>
      <c r="J17" s="9">
        <f>+' Data Input'!J32</f>
        <v>5801.811999999999</v>
      </c>
      <c r="K17" s="9">
        <f>+' Data Input'!K32</f>
        <v>6815.496000000001</v>
      </c>
      <c r="L17" s="9">
        <f>+' Data Input'!L32</f>
        <v>7626.165</v>
      </c>
      <c r="M17" s="9"/>
      <c r="N17" s="9">
        <f>+' Data Input'!L16</f>
        <v>9532.3509999999987</v>
      </c>
      <c r="O17" s="9">
        <f t="shared" si="0"/>
        <v>1906.1859999999988</v>
      </c>
      <c r="P17" s="17"/>
      <c r="Q17" s="17"/>
      <c r="R17" s="17"/>
      <c r="S17" s="17"/>
      <c r="T17" s="17"/>
    </row>
    <row r="18" spans="2:21" ht="15.75" x14ac:dyDescent="0.25">
      <c r="B18" s="12">
        <f>+'Incurred loss development'!B18</f>
        <v>2018</v>
      </c>
      <c r="C18" s="9"/>
      <c r="D18" s="9"/>
      <c r="E18" s="9"/>
      <c r="F18" s="9"/>
      <c r="G18" s="9">
        <f>+' Data Input'!G33</f>
        <v>661.38499999999999</v>
      </c>
      <c r="H18" s="9">
        <f>+' Data Input'!H33</f>
        <v>2129.8100000000004</v>
      </c>
      <c r="I18" s="9">
        <f>+' Data Input'!I33</f>
        <v>3660.3559999999998</v>
      </c>
      <c r="J18" s="9">
        <f>+' Data Input'!J33</f>
        <v>5078.4059999999999</v>
      </c>
      <c r="K18" s="9">
        <f>+' Data Input'!K33</f>
        <v>6573.2460000000001</v>
      </c>
      <c r="L18" s="9">
        <f>+' Data Input'!L33</f>
        <v>7784.1239999999998</v>
      </c>
      <c r="M18" s="9"/>
      <c r="N18" s="9">
        <f>+' Data Input'!L17</f>
        <v>10566.585999999999</v>
      </c>
      <c r="O18" s="9">
        <f t="shared" si="0"/>
        <v>2782.4619999999995</v>
      </c>
      <c r="P18" s="17"/>
      <c r="Q18" s="17"/>
      <c r="R18" s="17"/>
      <c r="S18" s="17"/>
      <c r="T18" s="17"/>
    </row>
    <row r="19" spans="2:21" ht="15.75" x14ac:dyDescent="0.25">
      <c r="B19" s="12">
        <f>+'Incurred loss development'!B19</f>
        <v>2019</v>
      </c>
      <c r="C19" s="9"/>
      <c r="D19" s="9"/>
      <c r="E19" s="9"/>
      <c r="F19" s="9"/>
      <c r="G19" s="9"/>
      <c r="H19" s="9">
        <f>+' Data Input'!H34</f>
        <v>657.26800000000003</v>
      </c>
      <c r="I19" s="9">
        <f>+' Data Input'!I34</f>
        <v>2061.9720000000002</v>
      </c>
      <c r="J19" s="9">
        <f>+' Data Input'!J34</f>
        <v>3639.8030000000003</v>
      </c>
      <c r="K19" s="9">
        <f>+' Data Input'!K34</f>
        <v>5505.4809999999998</v>
      </c>
      <c r="L19" s="9">
        <f>+' Data Input'!L34</f>
        <v>7068.2170000000006</v>
      </c>
      <c r="M19" s="9"/>
      <c r="N19" s="9">
        <f>+' Data Input'!L18</f>
        <v>11226.212000000001</v>
      </c>
      <c r="O19" s="9">
        <f t="shared" si="0"/>
        <v>4157.9950000000008</v>
      </c>
      <c r="P19" s="17"/>
      <c r="Q19" s="17"/>
      <c r="R19" s="17"/>
      <c r="S19" s="17"/>
      <c r="T19" s="17"/>
    </row>
    <row r="20" spans="2:21" ht="15.75" x14ac:dyDescent="0.25">
      <c r="B20" s="12">
        <f>+'Incurred loss development'!B20</f>
        <v>2020</v>
      </c>
      <c r="C20" s="9"/>
      <c r="D20" s="9"/>
      <c r="E20" s="9"/>
      <c r="F20" s="9"/>
      <c r="G20" s="9"/>
      <c r="H20" s="9"/>
      <c r="I20" s="9">
        <f>+' Data Input'!I35</f>
        <v>615.25700000000006</v>
      </c>
      <c r="J20" s="9">
        <f>+' Data Input'!J35</f>
        <v>1913.4860000000001</v>
      </c>
      <c r="K20" s="9">
        <f>+' Data Input'!K35</f>
        <v>3435.7090000000003</v>
      </c>
      <c r="L20" s="9">
        <f>+' Data Input'!L35</f>
        <v>5015.8580000000002</v>
      </c>
      <c r="M20" s="9"/>
      <c r="N20" s="9">
        <f>+' Data Input'!L19</f>
        <v>10686.978000000001</v>
      </c>
      <c r="O20" s="9">
        <f t="shared" si="0"/>
        <v>5671.1200000000008</v>
      </c>
      <c r="P20" s="17"/>
      <c r="Q20" s="17"/>
      <c r="R20" s="17"/>
      <c r="S20" s="17"/>
      <c r="T20" s="17"/>
    </row>
    <row r="21" spans="2:21" ht="15.75" x14ac:dyDescent="0.25">
      <c r="B21" s="12">
        <f>+'Incurred loss development'!B21</f>
        <v>2021</v>
      </c>
      <c r="C21" s="9"/>
      <c r="D21" s="9"/>
      <c r="E21" s="9"/>
      <c r="F21" s="9"/>
      <c r="G21" s="9"/>
      <c r="H21" s="9"/>
      <c r="I21" s="9"/>
      <c r="J21" s="9">
        <f>+' Data Input'!J36</f>
        <v>643.56500000000005</v>
      </c>
      <c r="K21" s="9">
        <f>+' Data Input'!K36</f>
        <v>2031.461</v>
      </c>
      <c r="L21" s="9">
        <f>+' Data Input'!L36</f>
        <v>3724.6790000000005</v>
      </c>
      <c r="M21" s="9"/>
      <c r="N21" s="9">
        <f>+' Data Input'!L20</f>
        <v>11844.912</v>
      </c>
      <c r="O21" s="9">
        <f t="shared" si="0"/>
        <v>8120.2330000000002</v>
      </c>
      <c r="P21" s="17"/>
      <c r="Q21" s="17"/>
      <c r="R21" s="17"/>
      <c r="S21" s="17"/>
      <c r="T21" s="17"/>
    </row>
    <row r="22" spans="2:21" ht="15.75" x14ac:dyDescent="0.25">
      <c r="B22" s="12">
        <f>+'Incurred loss development'!B22</f>
        <v>2022</v>
      </c>
      <c r="C22" s="9"/>
      <c r="D22" s="9"/>
      <c r="E22" s="9"/>
      <c r="F22" s="9"/>
      <c r="G22" s="9"/>
      <c r="H22" s="9"/>
      <c r="I22" s="9"/>
      <c r="J22" s="9"/>
      <c r="K22" s="9">
        <f>+' Data Input'!K37</f>
        <v>658.09299999999996</v>
      </c>
      <c r="L22" s="9">
        <f>+' Data Input'!L37</f>
        <v>2355.0550000000003</v>
      </c>
      <c r="M22" s="9"/>
      <c r="N22" s="9">
        <f>+' Data Input'!L21</f>
        <v>13279.865</v>
      </c>
      <c r="O22" s="9">
        <f t="shared" si="0"/>
        <v>10924.81</v>
      </c>
      <c r="P22" s="17"/>
      <c r="Q22" s="17"/>
      <c r="R22" s="17"/>
      <c r="S22" s="17"/>
      <c r="T22" s="17"/>
      <c r="U22" s="2" t="s">
        <v>5</v>
      </c>
    </row>
    <row r="23" spans="2:21" ht="17.25" x14ac:dyDescent="0.35">
      <c r="B23" s="12">
        <f>+'Incurred loss development'!B23</f>
        <v>2023</v>
      </c>
      <c r="C23" s="9"/>
      <c r="D23" s="9"/>
      <c r="E23" s="9"/>
      <c r="F23" s="9"/>
      <c r="G23" s="9"/>
      <c r="H23" s="9"/>
      <c r="I23" s="9"/>
      <c r="J23" s="9"/>
      <c r="K23" s="9"/>
      <c r="L23" s="15">
        <f>+' Data Input'!L38</f>
        <v>741.60799999999995</v>
      </c>
      <c r="M23" s="15"/>
      <c r="N23" s="15">
        <f>+' Data Input'!L22</f>
        <v>14475.567000000001</v>
      </c>
      <c r="O23" s="15">
        <f t="shared" si="0"/>
        <v>13733.959000000001</v>
      </c>
      <c r="P23" s="17"/>
      <c r="Q23" s="17"/>
      <c r="R23" s="17"/>
      <c r="S23" s="17"/>
      <c r="T23" s="17"/>
    </row>
    <row r="24" spans="2:21" ht="15.75" x14ac:dyDescent="0.25">
      <c r="B24" s="2" t="s">
        <v>5</v>
      </c>
      <c r="K24" s="2" t="s">
        <v>8</v>
      </c>
      <c r="L24" s="23">
        <f>SUM(L14:L23)</f>
        <v>57250.405000000006</v>
      </c>
      <c r="M24" s="23"/>
      <c r="N24" s="23">
        <f>SUM(N14:N23)</f>
        <v>107688.41099999999</v>
      </c>
      <c r="O24" s="23">
        <f>SUM(O14:O23)</f>
        <v>50438.006000000001</v>
      </c>
      <c r="P24" s="17"/>
      <c r="Q24" s="17"/>
      <c r="R24" s="17"/>
      <c r="S24" s="17"/>
      <c r="T24" s="17"/>
    </row>
    <row r="25" spans="2:21" ht="17.25" x14ac:dyDescent="0.35">
      <c r="K25" s="2" t="s">
        <v>9</v>
      </c>
      <c r="M25" s="23"/>
      <c r="O25" s="15">
        <f>+' Data Input'!L40</f>
        <v>6806.3820000000005</v>
      </c>
      <c r="P25" s="17"/>
      <c r="Q25" s="17"/>
      <c r="R25" s="17"/>
      <c r="S25" s="17"/>
      <c r="T25" s="17"/>
    </row>
    <row r="26" spans="2:21" ht="15.75" x14ac:dyDescent="0.25">
      <c r="K26" s="61" t="s">
        <v>37</v>
      </c>
      <c r="M26" s="23"/>
      <c r="O26" s="66">
        <f>+' Data Input'!L41</f>
        <v>57244.388000000006</v>
      </c>
      <c r="P26" s="17"/>
      <c r="Q26" s="17"/>
      <c r="R26" s="17"/>
      <c r="S26" s="17"/>
      <c r="T26" s="17"/>
    </row>
    <row r="29" spans="2:21" ht="15.75" x14ac:dyDescent="0.25">
      <c r="B29" s="88" t="s">
        <v>14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1" ht="15.75" x14ac:dyDescent="0.25">
      <c r="C30" s="6">
        <v>1</v>
      </c>
      <c r="D30" s="6">
        <f>+C30+1</f>
        <v>2</v>
      </c>
      <c r="E30" s="6">
        <f t="shared" ref="E30:L30" si="1">+D30+1</f>
        <v>3</v>
      </c>
      <c r="F30" s="6">
        <f t="shared" si="1"/>
        <v>4</v>
      </c>
      <c r="G30" s="6">
        <f t="shared" si="1"/>
        <v>5</v>
      </c>
      <c r="H30" s="6">
        <f t="shared" si="1"/>
        <v>6</v>
      </c>
      <c r="I30" s="6">
        <f t="shared" si="1"/>
        <v>7</v>
      </c>
      <c r="J30" s="6">
        <f t="shared" si="1"/>
        <v>8</v>
      </c>
      <c r="K30" s="6">
        <f t="shared" si="1"/>
        <v>9</v>
      </c>
      <c r="L30" s="6">
        <f t="shared" si="1"/>
        <v>10</v>
      </c>
    </row>
    <row r="31" spans="2:21" ht="15.75" x14ac:dyDescent="0.25">
      <c r="B31" s="12">
        <f t="shared" ref="B31:B40" si="2">+B14</f>
        <v>2014</v>
      </c>
      <c r="C31" s="34">
        <f>+C14/'Incurred loss development'!$L14</f>
        <v>7.3026270968028981E-2</v>
      </c>
      <c r="D31" s="34">
        <f>+D14/'Incurred loss development'!$L14</f>
        <v>0.22449990261023531</v>
      </c>
      <c r="E31" s="34">
        <f>+E14/'Incurred loss development'!$L14</f>
        <v>0.398986716693364</v>
      </c>
      <c r="F31" s="34">
        <f>+F14/'Incurred loss development'!$L14</f>
        <v>0.57450430758531656</v>
      </c>
      <c r="G31" s="34">
        <f>+G14/'Incurred loss development'!$L14</f>
        <v>0.70164579222497236</v>
      </c>
      <c r="H31" s="34">
        <f>+H14/'Incurred loss development'!$L14</f>
        <v>0.78890512543182334</v>
      </c>
      <c r="I31" s="34">
        <f>+I14/'Incurred loss development'!$L14</f>
        <v>0.83585697747420884</v>
      </c>
      <c r="J31" s="34">
        <f>+J14/'Incurred loss development'!$L14</f>
        <v>0.86910840902791098</v>
      </c>
      <c r="K31" s="34">
        <f>+K14/'Incurred loss development'!$L14</f>
        <v>0.89419540570578881</v>
      </c>
      <c r="L31" s="34">
        <f>+L14/'Incurred loss development'!$L14</f>
        <v>0.91563960806971212</v>
      </c>
    </row>
    <row r="32" spans="2:21" ht="15.75" x14ac:dyDescent="0.25">
      <c r="B32" s="12">
        <f t="shared" si="2"/>
        <v>2015</v>
      </c>
      <c r="C32" s="34">
        <f>+D15/'Incurred loss development'!$L15</f>
        <v>5.9514117869489146E-2</v>
      </c>
      <c r="D32" s="34">
        <f>+E15/'Incurred loss development'!$L15</f>
        <v>0.19197459190485067</v>
      </c>
      <c r="E32" s="34">
        <f>+F15/'Incurred loss development'!$L15</f>
        <v>0.36183716915885117</v>
      </c>
      <c r="F32" s="34">
        <f>+G15/'Incurred loss development'!$L15</f>
        <v>0.53650654926324659</v>
      </c>
      <c r="G32" s="34">
        <f>+H15/'Incurred loss development'!$L15</f>
        <v>0.66994448320837752</v>
      </c>
      <c r="H32" s="34">
        <f>+I15/'Incurred loss development'!$L15</f>
        <v>0.74302624068355005</v>
      </c>
      <c r="I32" s="34">
        <f>+J15/'Incurred loss development'!$L15</f>
        <v>0.79752137813053525</v>
      </c>
      <c r="J32" s="34">
        <f>+K15/'Incurred loss development'!$L15</f>
        <v>0.84374474699853841</v>
      </c>
      <c r="K32" s="34">
        <f>+L15/'Incurred loss development'!$L15</f>
        <v>0.8817391886676883</v>
      </c>
      <c r="L32" s="34"/>
      <c r="R32" s="12" t="s">
        <v>27</v>
      </c>
    </row>
    <row r="33" spans="2:18" ht="15.75" x14ac:dyDescent="0.25">
      <c r="B33" s="12">
        <f t="shared" si="2"/>
        <v>2016</v>
      </c>
      <c r="C33" s="34">
        <f>+E16/'Incurred loss development'!$L16</f>
        <v>6.2179770363167387E-2</v>
      </c>
      <c r="D33" s="34">
        <f>+F16/'Incurred loss development'!$L16</f>
        <v>0.20430207019160357</v>
      </c>
      <c r="E33" s="34">
        <f>+G16/'Incurred loss development'!$L16</f>
        <v>0.37731801015266869</v>
      </c>
      <c r="F33" s="34">
        <f>+H16/'Incurred loss development'!$L16</f>
        <v>0.55100047318296341</v>
      </c>
      <c r="G33" s="34">
        <f>+I16/'Incurred loss development'!$L16</f>
        <v>0.65296075034466616</v>
      </c>
      <c r="H33" s="34">
        <f>+J16/'Incurred loss development'!$L16</f>
        <v>0.72820394250278286</v>
      </c>
      <c r="I33" s="34">
        <f>+K16/'Incurred loss development'!$L16</f>
        <v>0.79751459518756351</v>
      </c>
      <c r="J33" s="34">
        <f>+L16/'Incurred loss development'!$L16</f>
        <v>0.84669883335330931</v>
      </c>
      <c r="K33" s="34"/>
      <c r="L33" s="34"/>
    </row>
    <row r="34" spans="2:18" ht="15.75" x14ac:dyDescent="0.25">
      <c r="B34" s="12">
        <f t="shared" si="2"/>
        <v>2017</v>
      </c>
      <c r="C34" s="34">
        <f>+F17/'Incurred loss development'!$L17</f>
        <v>6.2918056626324409E-2</v>
      </c>
      <c r="D34" s="34">
        <f>+G17/'Incurred loss development'!$L17</f>
        <v>0.19564890130462048</v>
      </c>
      <c r="E34" s="34">
        <f>+H17/'Incurred loss development'!$L17</f>
        <v>0.35599937518037267</v>
      </c>
      <c r="F34" s="34">
        <f>+I17/'Incurred loss development'!$L17</f>
        <v>0.50667269805738369</v>
      </c>
      <c r="G34" s="34">
        <f>+J17/'Incurred loss development'!$L17</f>
        <v>0.60864439423181116</v>
      </c>
      <c r="H34" s="34">
        <f>+K17/'Incurred loss development'!$L17</f>
        <v>0.7149858413732354</v>
      </c>
      <c r="I34" s="34">
        <f>+L17/'Incurred loss development'!$L17</f>
        <v>0.80002981426093112</v>
      </c>
      <c r="J34" s="34"/>
      <c r="K34" s="34"/>
      <c r="L34" s="34"/>
    </row>
    <row r="35" spans="2:18" ht="15.75" x14ac:dyDescent="0.25">
      <c r="B35" s="12">
        <f t="shared" si="2"/>
        <v>2018</v>
      </c>
      <c r="C35" s="34">
        <f>+G18/'Incurred loss development'!$L18</f>
        <v>6.259211821112326E-2</v>
      </c>
      <c r="D35" s="34">
        <f>+H18/'Incurred loss development'!$L18</f>
        <v>0.20156084472316796</v>
      </c>
      <c r="E35" s="34">
        <f>+I18/'Incurred loss development'!$L18</f>
        <v>0.34640857510647244</v>
      </c>
      <c r="F35" s="34">
        <f>+J18/'Incurred loss development'!$L18</f>
        <v>0.48060991506622863</v>
      </c>
      <c r="G35" s="34">
        <f>+K18/'Incurred loss development'!$L18</f>
        <v>0.62207850293368172</v>
      </c>
      <c r="H35" s="34">
        <f>+L18/'Incurred loss development'!$L18</f>
        <v>0.73667351025203409</v>
      </c>
      <c r="I35" s="34"/>
      <c r="J35" s="34"/>
      <c r="K35" s="34"/>
      <c r="L35" s="62" t="s">
        <v>36</v>
      </c>
      <c r="M35" s="30"/>
      <c r="N35" s="63"/>
      <c r="O35" s="63"/>
      <c r="P35" s="64"/>
    </row>
    <row r="36" spans="2:18" ht="15.75" x14ac:dyDescent="0.25">
      <c r="B36" s="12">
        <f t="shared" si="2"/>
        <v>2019</v>
      </c>
      <c r="C36" s="34">
        <f>+H19/'Incurred loss development'!$L19</f>
        <v>5.8547620515272646E-2</v>
      </c>
      <c r="D36" s="34">
        <f>+I19/'Incurred loss development'!$L19</f>
        <v>0.18367477827783762</v>
      </c>
      <c r="E36" s="34">
        <f>+J19/'Incurred loss development'!$L19</f>
        <v>0.32422361166883362</v>
      </c>
      <c r="F36" s="34">
        <f>+K19/'Incurred loss development'!$L19</f>
        <v>0.49041306185915595</v>
      </c>
      <c r="G36" s="34">
        <f>+L19/'Incurred loss development'!$L19</f>
        <v>0.62961727428628644</v>
      </c>
      <c r="H36" s="34" t="s">
        <v>5</v>
      </c>
      <c r="I36" s="34"/>
      <c r="J36" s="34"/>
      <c r="K36" s="34"/>
      <c r="L36" s="34"/>
    </row>
    <row r="37" spans="2:18" ht="15.75" x14ac:dyDescent="0.25">
      <c r="B37" s="12">
        <f t="shared" si="2"/>
        <v>2020</v>
      </c>
      <c r="C37" s="34">
        <f>+I20/'Incurred loss development'!$L20</f>
        <v>5.7570718307832204E-2</v>
      </c>
      <c r="D37" s="34">
        <f>+J20/'Incurred loss development'!$L20</f>
        <v>0.17904837083036945</v>
      </c>
      <c r="E37" s="34">
        <f>+K20/'Incurred loss development'!$L20</f>
        <v>0.3214855499842893</v>
      </c>
      <c r="F37" s="34">
        <f>+L20/'Incurred loss development'!$L20</f>
        <v>0.46934297048239454</v>
      </c>
      <c r="G37" s="34" t="s">
        <v>5</v>
      </c>
      <c r="H37" s="34" t="s">
        <v>5</v>
      </c>
      <c r="I37" s="34"/>
      <c r="J37" s="34"/>
      <c r="K37" s="34"/>
      <c r="L37" s="34"/>
    </row>
    <row r="38" spans="2:18" ht="15.75" x14ac:dyDescent="0.25">
      <c r="B38" s="12">
        <f t="shared" si="2"/>
        <v>2021</v>
      </c>
      <c r="C38" s="34">
        <f>+J21/'Incurred loss development'!$L21</f>
        <v>5.4332611335567542E-2</v>
      </c>
      <c r="D38" s="34">
        <f>+K21/'Incurred loss development'!$L21</f>
        <v>0.17150494659647958</v>
      </c>
      <c r="E38" s="34">
        <f>+L21/'Incurred loss development'!$L21</f>
        <v>0.31445391911733922</v>
      </c>
      <c r="F38" s="34" t="s">
        <v>5</v>
      </c>
      <c r="G38" s="34" t="s">
        <v>5</v>
      </c>
      <c r="H38" s="34" t="s">
        <v>5</v>
      </c>
      <c r="I38" s="34"/>
      <c r="J38" s="34"/>
      <c r="K38" s="34"/>
      <c r="L38" s="34"/>
    </row>
    <row r="39" spans="2:18" ht="15.75" x14ac:dyDescent="0.25">
      <c r="B39" s="12">
        <f t="shared" si="2"/>
        <v>2022</v>
      </c>
      <c r="C39" s="34">
        <f>+K22/'Incurred loss development'!$L22</f>
        <v>4.9555699549656565E-2</v>
      </c>
      <c r="D39" s="34">
        <f>+L22/'Incurred loss development'!$L22</f>
        <v>0.17734028169714078</v>
      </c>
      <c r="E39" s="34" t="s">
        <v>5</v>
      </c>
      <c r="F39" s="34" t="s">
        <v>5</v>
      </c>
      <c r="G39" s="34" t="s">
        <v>5</v>
      </c>
      <c r="H39" s="34" t="s">
        <v>5</v>
      </c>
      <c r="I39" s="34"/>
      <c r="J39" s="34"/>
      <c r="K39" s="34"/>
      <c r="L39" s="34"/>
    </row>
    <row r="40" spans="2:18" ht="15.75" x14ac:dyDescent="0.25">
      <c r="B40" s="12">
        <f t="shared" si="2"/>
        <v>2023</v>
      </c>
      <c r="C40" s="34">
        <f>+L23/'Incurred loss development'!$L23</f>
        <v>5.1231706502411954E-2</v>
      </c>
      <c r="D40" s="34" t="s">
        <v>5</v>
      </c>
      <c r="E40" s="34" t="s">
        <v>5</v>
      </c>
      <c r="F40" s="34" t="s">
        <v>5</v>
      </c>
      <c r="G40" s="34" t="s">
        <v>5</v>
      </c>
      <c r="H40" s="34" t="s">
        <v>5</v>
      </c>
      <c r="I40" s="34"/>
      <c r="J40" s="34"/>
      <c r="K40" s="34"/>
      <c r="L40" s="34"/>
    </row>
    <row r="42" spans="2:18" ht="15.75" x14ac:dyDescent="0.25">
      <c r="B42" s="12" t="s">
        <v>12</v>
      </c>
    </row>
    <row r="43" spans="2:18" ht="15.75" x14ac:dyDescent="0.25">
      <c r="B43" s="12" t="s">
        <v>13</v>
      </c>
      <c r="C43" s="35">
        <f>AVERAGE(C31:C40)</f>
        <v>5.9146869024887402E-2</v>
      </c>
      <c r="D43" s="36">
        <f>AVERAGE(D31:D39)</f>
        <v>0.19217274312625618</v>
      </c>
      <c r="E43" s="36">
        <f>AVERAGE(E31:E38)</f>
        <v>0.35008911588277392</v>
      </c>
      <c r="F43" s="36">
        <f>AVERAGE(F31:F37)</f>
        <v>0.51557856792809853</v>
      </c>
      <c r="G43" s="36">
        <f>AVERAGE(G31:G36)</f>
        <v>0.64748186620496595</v>
      </c>
      <c r="H43" s="36">
        <f>AVERAGE(H31:H35)</f>
        <v>0.74235893204868508</v>
      </c>
      <c r="I43" s="36">
        <f>AVERAGE(I31:I34)</f>
        <v>0.80773069126330965</v>
      </c>
      <c r="J43" s="36">
        <f>AVERAGE(J31:J33)</f>
        <v>0.8531839964599196</v>
      </c>
      <c r="K43" s="36">
        <f>AVERAGE(K31:K32)</f>
        <v>0.8879672971867385</v>
      </c>
      <c r="L43" s="37">
        <f>+L31</f>
        <v>0.91563960806971212</v>
      </c>
    </row>
    <row r="44" spans="2:18" ht="15.75" x14ac:dyDescent="0.25">
      <c r="B44" s="12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2:18" ht="15.75" x14ac:dyDescent="0.25">
      <c r="B45" s="12" t="s">
        <v>5</v>
      </c>
      <c r="C45" s="12"/>
      <c r="D45" s="12"/>
    </row>
    <row r="47" spans="2:18" x14ac:dyDescent="0.2">
      <c r="R47" s="23"/>
    </row>
    <row r="48" spans="2:18" x14ac:dyDescent="0.2">
      <c r="R48" s="23"/>
    </row>
    <row r="49" spans="2:18" x14ac:dyDescent="0.2">
      <c r="B49" s="2" t="s">
        <v>14</v>
      </c>
      <c r="R49" s="23"/>
    </row>
    <row r="50" spans="2:18" x14ac:dyDescent="0.2">
      <c r="C50" s="2">
        <v>1</v>
      </c>
      <c r="D50" s="2">
        <v>2</v>
      </c>
      <c r="E50" s="2">
        <v>3</v>
      </c>
      <c r="F50" s="2">
        <v>4</v>
      </c>
      <c r="G50" s="2">
        <v>5</v>
      </c>
      <c r="H50" s="2">
        <v>6</v>
      </c>
      <c r="I50" s="2">
        <v>7</v>
      </c>
      <c r="J50" s="2">
        <v>8</v>
      </c>
      <c r="K50" s="2">
        <v>9</v>
      </c>
      <c r="L50" s="2">
        <v>10</v>
      </c>
    </row>
    <row r="51" spans="2:18" x14ac:dyDescent="0.2">
      <c r="B51" s="2">
        <v>2014</v>
      </c>
      <c r="C51" s="85">
        <v>7.3026270968028981E-2</v>
      </c>
      <c r="D51" s="85">
        <v>0.22449990261023531</v>
      </c>
      <c r="E51" s="85">
        <v>0.398986716693364</v>
      </c>
      <c r="F51" s="85">
        <v>0.57450430758531656</v>
      </c>
      <c r="G51" s="85">
        <v>0.70164579222497236</v>
      </c>
      <c r="H51" s="85">
        <v>0.78890512543182334</v>
      </c>
      <c r="I51" s="85">
        <v>0.83585697747420884</v>
      </c>
      <c r="J51" s="85">
        <v>0.86910840902791098</v>
      </c>
      <c r="K51" s="85">
        <v>0.89419540570578881</v>
      </c>
      <c r="L51" s="85">
        <v>0.91563960806971212</v>
      </c>
    </row>
    <row r="52" spans="2:18" x14ac:dyDescent="0.2">
      <c r="B52" s="2">
        <v>2015</v>
      </c>
      <c r="C52" s="85">
        <v>5.9514117869489146E-2</v>
      </c>
      <c r="D52" s="87">
        <v>0.19197459190485067</v>
      </c>
      <c r="E52" s="86">
        <v>0.36183716915885117</v>
      </c>
      <c r="F52" s="86">
        <v>0.53650654926324659</v>
      </c>
      <c r="G52" s="86">
        <v>0.66994448320837752</v>
      </c>
      <c r="H52" s="86">
        <v>0.74302624068355005</v>
      </c>
      <c r="I52" s="85">
        <v>0.79752137813053525</v>
      </c>
      <c r="J52" s="86">
        <v>0.84374474699853841</v>
      </c>
      <c r="K52" s="86">
        <v>0.8817391886676883</v>
      </c>
      <c r="L52" s="85"/>
    </row>
    <row r="53" spans="2:18" x14ac:dyDescent="0.2">
      <c r="B53" s="2">
        <v>2016</v>
      </c>
      <c r="C53" s="85">
        <v>6.2179770363167387E-2</v>
      </c>
      <c r="D53" s="85">
        <v>0.20430207019160357</v>
      </c>
      <c r="E53" s="85">
        <v>0.37731801015266869</v>
      </c>
      <c r="F53" s="85">
        <v>0.55100047318296341</v>
      </c>
      <c r="G53" s="86">
        <v>0.65296075034466616</v>
      </c>
      <c r="H53" s="86">
        <v>0.72820394250278286</v>
      </c>
      <c r="I53" s="85">
        <v>0.79751459518756351</v>
      </c>
      <c r="J53" s="85">
        <v>0.84669883335330931</v>
      </c>
      <c r="K53" s="85"/>
      <c r="L53" s="85"/>
    </row>
    <row r="54" spans="2:18" x14ac:dyDescent="0.2">
      <c r="B54" s="2">
        <v>2017</v>
      </c>
      <c r="C54" s="85">
        <v>6.2918056626324409E-2</v>
      </c>
      <c r="D54" s="86">
        <v>0.19564890130462048</v>
      </c>
      <c r="E54" s="86">
        <v>0.35599937518037267</v>
      </c>
      <c r="F54" s="86">
        <v>0.50667269805738369</v>
      </c>
      <c r="G54" s="86">
        <v>0.60864439423181116</v>
      </c>
      <c r="H54" s="86">
        <v>0.7149858413732354</v>
      </c>
      <c r="I54" s="85">
        <v>0.80002981426093112</v>
      </c>
      <c r="J54" s="85"/>
      <c r="K54" s="85"/>
      <c r="L54" s="85"/>
    </row>
    <row r="55" spans="2:18" x14ac:dyDescent="0.2">
      <c r="B55" s="2">
        <v>2018</v>
      </c>
      <c r="C55" s="85">
        <v>6.259211821112326E-2</v>
      </c>
      <c r="D55" s="85">
        <v>0.20156084472316796</v>
      </c>
      <c r="E55" s="86">
        <v>0.34640857510647244</v>
      </c>
      <c r="F55" s="86">
        <v>0.48060991506622863</v>
      </c>
      <c r="G55" s="85">
        <v>0.62207850293368172</v>
      </c>
      <c r="H55" s="85">
        <v>0.73667351025203409</v>
      </c>
      <c r="I55" s="85"/>
      <c r="J55" s="85"/>
      <c r="K55" s="85"/>
      <c r="L55" s="84" t="s">
        <v>40</v>
      </c>
    </row>
    <row r="56" spans="2:18" x14ac:dyDescent="0.2">
      <c r="B56" s="2">
        <v>2019</v>
      </c>
      <c r="C56" s="86">
        <v>5.8547620515272646E-2</v>
      </c>
      <c r="D56" s="86">
        <v>0.18367477827783762</v>
      </c>
      <c r="E56" s="86">
        <v>0.32422361166883362</v>
      </c>
      <c r="F56" s="85">
        <v>0.49041306185915595</v>
      </c>
      <c r="G56" s="85">
        <v>0.62961727428628644</v>
      </c>
      <c r="H56" s="85" t="s">
        <v>5</v>
      </c>
      <c r="I56" s="85"/>
      <c r="J56" s="85"/>
      <c r="K56" s="85"/>
      <c r="L56" s="85"/>
    </row>
    <row r="57" spans="2:18" x14ac:dyDescent="0.2">
      <c r="B57" s="2">
        <v>2020</v>
      </c>
      <c r="C57" s="86">
        <v>5.7570718307832204E-2</v>
      </c>
      <c r="D57" s="86">
        <v>0.17904837083036945</v>
      </c>
      <c r="E57" s="86">
        <v>0.3214855499842893</v>
      </c>
      <c r="F57" s="86">
        <v>0.46934297048239454</v>
      </c>
      <c r="G57" s="85" t="s">
        <v>5</v>
      </c>
      <c r="H57" s="85" t="s">
        <v>5</v>
      </c>
      <c r="I57" s="85"/>
      <c r="J57" s="85"/>
      <c r="K57" s="85"/>
      <c r="L57" s="85"/>
    </row>
    <row r="58" spans="2:18" x14ac:dyDescent="0.2">
      <c r="B58" s="2">
        <v>2021</v>
      </c>
      <c r="C58" s="86">
        <v>5.4332611335567542E-2</v>
      </c>
      <c r="D58" s="86">
        <v>0.17150494659647958</v>
      </c>
      <c r="E58" s="86">
        <v>0.31445391911733922</v>
      </c>
      <c r="F58" s="85" t="s">
        <v>5</v>
      </c>
      <c r="G58" s="85" t="s">
        <v>5</v>
      </c>
      <c r="H58" s="85" t="s">
        <v>5</v>
      </c>
      <c r="I58" s="85"/>
      <c r="J58" s="85"/>
      <c r="K58" s="85"/>
      <c r="L58" s="85"/>
    </row>
    <row r="59" spans="2:18" x14ac:dyDescent="0.2">
      <c r="B59" s="2">
        <v>2022</v>
      </c>
      <c r="C59" s="86">
        <v>4.9555699549656565E-2</v>
      </c>
      <c r="D59" s="85">
        <v>0.17734028169714078</v>
      </c>
      <c r="E59" s="85" t="s">
        <v>5</v>
      </c>
      <c r="F59" s="85" t="s">
        <v>5</v>
      </c>
      <c r="G59" s="85" t="s">
        <v>5</v>
      </c>
      <c r="H59" s="85" t="s">
        <v>5</v>
      </c>
      <c r="I59" s="85"/>
      <c r="J59" s="85"/>
      <c r="K59" s="85"/>
      <c r="L59" s="85"/>
    </row>
    <row r="60" spans="2:18" x14ac:dyDescent="0.2">
      <c r="B60" s="2">
        <v>2023</v>
      </c>
      <c r="C60" s="85">
        <v>5.1231706502411954E-2</v>
      </c>
      <c r="D60" s="85" t="s">
        <v>5</v>
      </c>
      <c r="E60" s="85" t="s">
        <v>5</v>
      </c>
      <c r="F60" s="85" t="s">
        <v>5</v>
      </c>
      <c r="G60" s="85" t="s">
        <v>5</v>
      </c>
      <c r="H60" s="85" t="s">
        <v>5</v>
      </c>
      <c r="I60" s="85"/>
      <c r="J60" s="85"/>
      <c r="K60" s="85"/>
      <c r="L60" s="85"/>
    </row>
  </sheetData>
  <mergeCells count="3">
    <mergeCell ref="C10:L10"/>
    <mergeCell ref="C12:L12"/>
    <mergeCell ref="B29:L29"/>
  </mergeCells>
  <conditionalFormatting sqref="C31:C40">
    <cfRule type="cellIs" dxfId="10" priority="12" operator="lessThan">
      <formula>$C$43</formula>
    </cfRule>
  </conditionalFormatting>
  <conditionalFormatting sqref="C52">
    <cfRule type="expression" dxfId="9" priority="1">
      <formula>$C$52&lt;$C$51</formula>
    </cfRule>
  </conditionalFormatting>
  <conditionalFormatting sqref="D31:D39">
    <cfRule type="cellIs" dxfId="8" priority="11" operator="lessThan">
      <formula>$D$43</formula>
    </cfRule>
  </conditionalFormatting>
  <conditionalFormatting sqref="E31:E38">
    <cfRule type="cellIs" dxfId="7" priority="10" operator="lessThan">
      <formula>$E$43</formula>
    </cfRule>
  </conditionalFormatting>
  <conditionalFormatting sqref="F31:F37">
    <cfRule type="cellIs" dxfId="6" priority="9" operator="lessThan">
      <formula>$F$43</formula>
    </cfRule>
  </conditionalFormatting>
  <conditionalFormatting sqref="G31:G36">
    <cfRule type="cellIs" dxfId="5" priority="8" operator="lessThan">
      <formula>$G$43</formula>
    </cfRule>
  </conditionalFormatting>
  <conditionalFormatting sqref="H31:H34">
    <cfRule type="cellIs" dxfId="4" priority="7" operator="lessThan">
      <formula>$H$43</formula>
    </cfRule>
  </conditionalFormatting>
  <conditionalFormatting sqref="I31:I34">
    <cfRule type="cellIs" dxfId="3" priority="6" operator="lessThan">
      <formula>$I$43</formula>
    </cfRule>
  </conditionalFormatting>
  <conditionalFormatting sqref="J31:J33">
    <cfRule type="cellIs" dxfId="2" priority="5" operator="lessThan">
      <formula>$J$43</formula>
    </cfRule>
  </conditionalFormatting>
  <conditionalFormatting sqref="K31:K32">
    <cfRule type="cellIs" dxfId="1" priority="4" operator="lessThan">
      <formula>$K$43</formula>
    </cfRule>
  </conditionalFormatting>
  <conditionalFormatting sqref="L31">
    <cfRule type="cellIs" dxfId="0" priority="3" operator="lessThan">
      <formula>$L$43</formula>
    </cfRule>
  </conditionalFormatting>
  <pageMargins left="0.7" right="0.7" top="0.75" bottom="0.7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zoomScaleNormal="100" workbookViewId="0">
      <selection activeCell="O6" sqref="O6"/>
    </sheetView>
  </sheetViews>
  <sheetFormatPr defaultRowHeight="15" x14ac:dyDescent="0.2"/>
  <cols>
    <col min="1" max="2" width="10.7109375" style="2" customWidth="1"/>
    <col min="3" max="12" width="12.7109375" style="2" customWidth="1"/>
    <col min="13" max="13" width="3.7109375" style="2" customWidth="1"/>
    <col min="14" max="14" width="15.85546875" style="2" bestFit="1" customWidth="1"/>
    <col min="15" max="16384" width="9.140625" style="2"/>
  </cols>
  <sheetData>
    <row r="1" spans="1:14" x14ac:dyDescent="0.2">
      <c r="C1" s="27"/>
    </row>
    <row r="2" spans="1:14" ht="15.75" x14ac:dyDescent="0.25">
      <c r="A2" s="54" t="s">
        <v>18</v>
      </c>
      <c r="B2" s="91" t="s">
        <v>41</v>
      </c>
      <c r="C2" s="91"/>
      <c r="D2" s="58"/>
      <c r="F2" s="1"/>
      <c r="G2" s="12" t="s">
        <v>26</v>
      </c>
      <c r="H2" s="12"/>
      <c r="I2" s="12"/>
      <c r="J2" s="12"/>
      <c r="K2" s="12"/>
    </row>
    <row r="3" spans="1:14" ht="15.75" x14ac:dyDescent="0.25">
      <c r="A3" s="55" t="s">
        <v>22</v>
      </c>
      <c r="B3" s="57" t="s">
        <v>39</v>
      </c>
      <c r="C3" s="57"/>
      <c r="D3" s="59"/>
      <c r="E3" s="17"/>
      <c r="F3" s="52" t="s">
        <v>29</v>
      </c>
      <c r="G3" s="52"/>
      <c r="H3" s="52"/>
      <c r="I3" s="52"/>
      <c r="J3" s="52"/>
      <c r="K3" s="17"/>
    </row>
    <row r="4" spans="1:14" ht="15.75" x14ac:dyDescent="0.25">
      <c r="A4" s="56" t="s">
        <v>17</v>
      </c>
      <c r="B4" s="51">
        <v>2023</v>
      </c>
      <c r="C4" s="51"/>
      <c r="D4" s="60"/>
      <c r="E4" s="17"/>
      <c r="F4" s="52" t="s">
        <v>30</v>
      </c>
      <c r="G4" s="52"/>
      <c r="H4" s="52"/>
      <c r="I4" s="52"/>
      <c r="J4" s="52"/>
      <c r="K4" s="17"/>
    </row>
    <row r="6" spans="1:14" ht="15.75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5.75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5.75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15.75" x14ac:dyDescent="0.25">
      <c r="B9" s="4" t="s">
        <v>28</v>
      </c>
      <c r="C9" s="88" t="s">
        <v>2</v>
      </c>
      <c r="D9" s="88"/>
      <c r="E9" s="88"/>
      <c r="F9" s="88"/>
      <c r="G9" s="88"/>
      <c r="H9" s="88"/>
      <c r="I9" s="88"/>
      <c r="J9" s="88"/>
      <c r="K9" s="88"/>
      <c r="L9" s="88"/>
      <c r="M9" s="8"/>
      <c r="N9" s="8"/>
    </row>
    <row r="10" spans="1:14" ht="15.75" x14ac:dyDescent="0.25">
      <c r="N10" s="8"/>
    </row>
    <row r="11" spans="1:14" ht="15.75" x14ac:dyDescent="0.25">
      <c r="B11" s="7" t="s">
        <v>0</v>
      </c>
      <c r="C11" s="89" t="s">
        <v>3</v>
      </c>
      <c r="D11" s="89"/>
      <c r="E11" s="89"/>
      <c r="F11" s="89"/>
      <c r="G11" s="89"/>
      <c r="H11" s="89"/>
      <c r="I11" s="89"/>
      <c r="J11" s="89"/>
      <c r="K11" s="89"/>
      <c r="L11" s="89"/>
      <c r="M11" s="10"/>
      <c r="N11" s="6"/>
    </row>
    <row r="12" spans="1:14" ht="15.75" x14ac:dyDescent="0.25">
      <c r="B12" s="11" t="s">
        <v>1</v>
      </c>
      <c r="C12" s="12">
        <f t="shared" ref="C12:J12" si="0">+D12-1</f>
        <v>2014</v>
      </c>
      <c r="D12" s="12">
        <f t="shared" si="0"/>
        <v>2015</v>
      </c>
      <c r="E12" s="12">
        <f t="shared" si="0"/>
        <v>2016</v>
      </c>
      <c r="F12" s="12">
        <f t="shared" si="0"/>
        <v>2017</v>
      </c>
      <c r="G12" s="12">
        <f t="shared" si="0"/>
        <v>2018</v>
      </c>
      <c r="H12" s="12">
        <f t="shared" si="0"/>
        <v>2019</v>
      </c>
      <c r="I12" s="12">
        <f t="shared" si="0"/>
        <v>2020</v>
      </c>
      <c r="J12" s="12">
        <f t="shared" si="0"/>
        <v>2021</v>
      </c>
      <c r="K12" s="12">
        <f>+L12-1</f>
        <v>2022</v>
      </c>
      <c r="L12" s="12">
        <f>+B4</f>
        <v>2023</v>
      </c>
      <c r="M12" s="12"/>
    </row>
    <row r="13" spans="1:14" ht="15.75" x14ac:dyDescent="0.25">
      <c r="B13" s="12">
        <f>+C12</f>
        <v>2014</v>
      </c>
      <c r="C13" s="39">
        <v>8450.1090000000004</v>
      </c>
      <c r="D13" s="40">
        <v>8429.6509999999998</v>
      </c>
      <c r="E13" s="40">
        <v>8503.8779999999988</v>
      </c>
      <c r="F13" s="40">
        <v>8482.027</v>
      </c>
      <c r="G13" s="40">
        <v>8430.8389999999999</v>
      </c>
      <c r="H13" s="40">
        <v>8314.4660000000003</v>
      </c>
      <c r="I13" s="40">
        <v>8135.6050000000005</v>
      </c>
      <c r="J13" s="40">
        <v>7961.4140000000007</v>
      </c>
      <c r="K13" s="40">
        <v>7927.018</v>
      </c>
      <c r="L13" s="41">
        <v>7911.509</v>
      </c>
      <c r="M13" s="9"/>
      <c r="N13" s="9"/>
    </row>
    <row r="14" spans="1:14" ht="15.75" x14ac:dyDescent="0.25">
      <c r="B14" s="12">
        <f>+B13+1</f>
        <v>2015</v>
      </c>
      <c r="C14" s="78"/>
      <c r="D14" s="43">
        <v>8667.0080000000016</v>
      </c>
      <c r="E14" s="43">
        <v>8736.1139999999996</v>
      </c>
      <c r="F14" s="43">
        <v>8780.3050000000003</v>
      </c>
      <c r="G14" s="43">
        <v>9003.9609999999993</v>
      </c>
      <c r="H14" s="43">
        <v>9069.1990000000005</v>
      </c>
      <c r="I14" s="43">
        <v>8901.68</v>
      </c>
      <c r="J14" s="43">
        <v>8864.4510000000009</v>
      </c>
      <c r="K14" s="43">
        <v>8770.5</v>
      </c>
      <c r="L14" s="44">
        <v>8869.9290000000001</v>
      </c>
      <c r="M14" s="9"/>
      <c r="N14" s="9"/>
    </row>
    <row r="15" spans="1:14" ht="15.75" x14ac:dyDescent="0.25">
      <c r="B15" s="12">
        <f t="shared" ref="B15:B22" si="1">+B14+1</f>
        <v>2016</v>
      </c>
      <c r="C15" s="78"/>
      <c r="D15" s="79"/>
      <c r="E15" s="43">
        <v>8986.7379999999994</v>
      </c>
      <c r="F15" s="43">
        <v>9023.8169999999991</v>
      </c>
      <c r="G15" s="43">
        <v>9164.4639999999999</v>
      </c>
      <c r="H15" s="43">
        <v>9377.9839999999986</v>
      </c>
      <c r="I15" s="43">
        <v>9380.3700000000008</v>
      </c>
      <c r="J15" s="43">
        <v>9295.0609999999997</v>
      </c>
      <c r="K15" s="43">
        <v>9305.6340000000018</v>
      </c>
      <c r="L15" s="44">
        <v>9294.5020000000004</v>
      </c>
      <c r="M15" s="9"/>
      <c r="N15" s="9"/>
    </row>
    <row r="16" spans="1:14" ht="15.75" x14ac:dyDescent="0.25">
      <c r="B16" s="12">
        <f t="shared" si="1"/>
        <v>2017</v>
      </c>
      <c r="C16" s="78"/>
      <c r="D16" s="79"/>
      <c r="E16" s="43">
        <v>0</v>
      </c>
      <c r="F16" s="43">
        <v>9065.5250000000015</v>
      </c>
      <c r="G16" s="43">
        <v>9269.1849999999995</v>
      </c>
      <c r="H16" s="43">
        <v>9387.2459999999992</v>
      </c>
      <c r="I16" s="43">
        <v>9453.2170000000006</v>
      </c>
      <c r="J16" s="43">
        <v>9341.8619999999992</v>
      </c>
      <c r="K16" s="43">
        <v>9320.8090000000011</v>
      </c>
      <c r="L16" s="44">
        <v>9532.3509999999987</v>
      </c>
      <c r="M16" s="9"/>
      <c r="N16" s="9"/>
    </row>
    <row r="17" spans="2:14" ht="15.75" x14ac:dyDescent="0.25">
      <c r="B17" s="12">
        <f t="shared" si="1"/>
        <v>2018</v>
      </c>
      <c r="C17" s="78"/>
      <c r="D17" s="79"/>
      <c r="E17" s="43">
        <v>0</v>
      </c>
      <c r="F17" s="43">
        <v>0</v>
      </c>
      <c r="G17" s="43">
        <v>9515.2579999999998</v>
      </c>
      <c r="H17" s="43">
        <v>9717.3790000000008</v>
      </c>
      <c r="I17" s="43">
        <v>9951.6839999999993</v>
      </c>
      <c r="J17" s="43">
        <v>10073.621999999999</v>
      </c>
      <c r="K17" s="43">
        <v>10370.984</v>
      </c>
      <c r="L17" s="44">
        <v>10566.585999999999</v>
      </c>
      <c r="M17" s="9"/>
      <c r="N17" s="9"/>
    </row>
    <row r="18" spans="2:14" ht="15.75" x14ac:dyDescent="0.25">
      <c r="B18" s="12">
        <f t="shared" si="1"/>
        <v>2019</v>
      </c>
      <c r="C18" s="78"/>
      <c r="D18" s="79"/>
      <c r="E18" s="43">
        <v>0</v>
      </c>
      <c r="F18" s="43">
        <v>0</v>
      </c>
      <c r="G18" s="43">
        <v>0</v>
      </c>
      <c r="H18" s="43">
        <v>10167.727999999999</v>
      </c>
      <c r="I18" s="43">
        <v>10357.088</v>
      </c>
      <c r="J18" s="43">
        <v>10565.120999999999</v>
      </c>
      <c r="K18" s="43">
        <v>10935.303</v>
      </c>
      <c r="L18" s="44">
        <v>11226.212000000001</v>
      </c>
      <c r="M18" s="9"/>
      <c r="N18" s="9"/>
    </row>
    <row r="19" spans="2:14" ht="15.75" x14ac:dyDescent="0.25">
      <c r="B19" s="12">
        <f t="shared" si="1"/>
        <v>2020</v>
      </c>
      <c r="C19" s="78"/>
      <c r="D19" s="79"/>
      <c r="E19" s="43">
        <v>0</v>
      </c>
      <c r="F19" s="43">
        <v>0</v>
      </c>
      <c r="G19" s="43">
        <v>0</v>
      </c>
      <c r="H19" s="43"/>
      <c r="I19" s="43">
        <v>11158.627</v>
      </c>
      <c r="J19" s="43">
        <v>10691.516</v>
      </c>
      <c r="K19" s="43">
        <v>10589.984999999999</v>
      </c>
      <c r="L19" s="44">
        <v>10686.978000000001</v>
      </c>
      <c r="N19" s="9"/>
    </row>
    <row r="20" spans="2:14" ht="15.75" x14ac:dyDescent="0.25">
      <c r="B20" s="12">
        <f t="shared" si="1"/>
        <v>2021</v>
      </c>
      <c r="C20" s="78"/>
      <c r="D20" s="79"/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11946.478999999998</v>
      </c>
      <c r="K20" s="43">
        <v>11802.562</v>
      </c>
      <c r="L20" s="44">
        <v>11844.912</v>
      </c>
      <c r="M20" s="9"/>
      <c r="N20" s="9"/>
    </row>
    <row r="21" spans="2:14" ht="15.75" x14ac:dyDescent="0.25">
      <c r="B21" s="12">
        <f t="shared" si="1"/>
        <v>2022</v>
      </c>
      <c r="C21" s="78"/>
      <c r="D21" s="79"/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13225.796</v>
      </c>
      <c r="L21" s="44">
        <v>13279.865</v>
      </c>
      <c r="M21" s="9"/>
      <c r="N21" s="9"/>
    </row>
    <row r="22" spans="2:14" ht="17.25" x14ac:dyDescent="0.35">
      <c r="B22" s="12">
        <f t="shared" si="1"/>
        <v>2023</v>
      </c>
      <c r="C22" s="78"/>
      <c r="D22" s="79"/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5">
        <v>14475.567000000001</v>
      </c>
      <c r="M22" s="15"/>
      <c r="N22" s="9"/>
    </row>
    <row r="23" spans="2:14" ht="15.75" x14ac:dyDescent="0.25">
      <c r="B23" s="12"/>
      <c r="C23" s="80"/>
      <c r="D23" s="81"/>
      <c r="E23" s="81"/>
      <c r="F23" s="81"/>
      <c r="G23" s="81"/>
      <c r="H23" s="81"/>
      <c r="I23" s="81"/>
      <c r="J23" s="81"/>
      <c r="K23" s="81"/>
      <c r="L23" s="53">
        <v>107688.41100000001</v>
      </c>
      <c r="M23" s="9"/>
      <c r="N23" s="9" t="s">
        <v>5</v>
      </c>
    </row>
    <row r="24" spans="2:14" x14ac:dyDescent="0.2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2:14" ht="15.75" x14ac:dyDescent="0.25">
      <c r="C25" s="88" t="s">
        <v>4</v>
      </c>
      <c r="D25" s="88"/>
      <c r="E25" s="88"/>
      <c r="F25" s="88"/>
      <c r="G25" s="88"/>
      <c r="H25" s="88"/>
      <c r="I25" s="88"/>
      <c r="J25" s="88"/>
      <c r="K25" s="88"/>
      <c r="L25" s="88"/>
      <c r="M25" s="8"/>
    </row>
    <row r="27" spans="2:14" ht="15.75" x14ac:dyDescent="0.25">
      <c r="B27" s="12"/>
      <c r="C27" s="89" t="str">
        <f>+C11</f>
        <v>Years ended December</v>
      </c>
      <c r="D27" s="89"/>
      <c r="E27" s="89"/>
      <c r="F27" s="89"/>
      <c r="G27" s="89"/>
      <c r="H27" s="89"/>
      <c r="I27" s="89"/>
      <c r="J27" s="89"/>
      <c r="K27" s="89"/>
      <c r="L27" s="89"/>
      <c r="M27" s="8"/>
    </row>
    <row r="28" spans="2:14" ht="15.75" x14ac:dyDescent="0.25">
      <c r="B28" s="12"/>
      <c r="C28" s="12">
        <f>+C12</f>
        <v>2014</v>
      </c>
      <c r="D28" s="12">
        <f t="shared" ref="D28:L28" si="2">+D12</f>
        <v>2015</v>
      </c>
      <c r="E28" s="12">
        <f t="shared" si="2"/>
        <v>2016</v>
      </c>
      <c r="F28" s="12">
        <f t="shared" si="2"/>
        <v>2017</v>
      </c>
      <c r="G28" s="12">
        <f t="shared" si="2"/>
        <v>2018</v>
      </c>
      <c r="H28" s="12">
        <f t="shared" si="2"/>
        <v>2019</v>
      </c>
      <c r="I28" s="12">
        <f t="shared" si="2"/>
        <v>2020</v>
      </c>
      <c r="J28" s="12">
        <f t="shared" si="2"/>
        <v>2021</v>
      </c>
      <c r="K28" s="12">
        <f t="shared" si="2"/>
        <v>2022</v>
      </c>
      <c r="L28" s="12">
        <f t="shared" si="2"/>
        <v>2023</v>
      </c>
      <c r="M28" s="6"/>
    </row>
    <row r="29" spans="2:14" ht="15.75" x14ac:dyDescent="0.25">
      <c r="B29" s="12">
        <f t="shared" ref="B29:B38" si="3">+B13</f>
        <v>2014</v>
      </c>
      <c r="C29" s="39">
        <v>577.74800000000005</v>
      </c>
      <c r="D29" s="40">
        <v>1776.133</v>
      </c>
      <c r="E29" s="40">
        <v>3156.5869999999995</v>
      </c>
      <c r="F29" s="40">
        <v>4545.1959999999999</v>
      </c>
      <c r="G29" s="40">
        <v>5551.0769999999993</v>
      </c>
      <c r="H29" s="40">
        <v>6241.4299999999994</v>
      </c>
      <c r="I29" s="40">
        <v>6612.89</v>
      </c>
      <c r="J29" s="40">
        <v>6875.9589999999989</v>
      </c>
      <c r="K29" s="40">
        <v>7074.4349999999995</v>
      </c>
      <c r="L29" s="41">
        <v>7244.0910000000003</v>
      </c>
      <c r="M29" s="9"/>
    </row>
    <row r="30" spans="2:14" ht="15.75" x14ac:dyDescent="0.25">
      <c r="B30" s="12">
        <f t="shared" si="3"/>
        <v>2015</v>
      </c>
      <c r="C30" s="42">
        <v>0</v>
      </c>
      <c r="D30" s="43">
        <v>527.88599999999997</v>
      </c>
      <c r="E30" s="43">
        <v>1702.8010000000002</v>
      </c>
      <c r="F30" s="43">
        <v>3209.47</v>
      </c>
      <c r="G30" s="43">
        <v>4758.7749999999996</v>
      </c>
      <c r="H30" s="43">
        <v>5942.3600000000006</v>
      </c>
      <c r="I30" s="43">
        <v>6590.59</v>
      </c>
      <c r="J30" s="43">
        <v>7073.9580000000005</v>
      </c>
      <c r="K30" s="43">
        <v>7483.9559999999992</v>
      </c>
      <c r="L30" s="44">
        <v>7820.9639999999999</v>
      </c>
      <c r="M30" s="9"/>
    </row>
    <row r="31" spans="2:14" ht="15.75" x14ac:dyDescent="0.25">
      <c r="B31" s="12">
        <f t="shared" si="3"/>
        <v>2016</v>
      </c>
      <c r="C31" s="42">
        <v>0</v>
      </c>
      <c r="D31" s="43">
        <v>0</v>
      </c>
      <c r="E31" s="43">
        <v>577.93000000000006</v>
      </c>
      <c r="F31" s="43">
        <v>1898.8859999999997</v>
      </c>
      <c r="G31" s="43">
        <v>3506.9829999999997</v>
      </c>
      <c r="H31" s="43">
        <v>5121.2750000000005</v>
      </c>
      <c r="I31" s="43">
        <v>6068.9450000000006</v>
      </c>
      <c r="J31" s="43">
        <v>6768.2930000000006</v>
      </c>
      <c r="K31" s="43">
        <v>7412.5009999999993</v>
      </c>
      <c r="L31" s="44">
        <v>7869.6440000000002</v>
      </c>
      <c r="M31" s="9"/>
    </row>
    <row r="32" spans="2:14" ht="15.75" x14ac:dyDescent="0.25">
      <c r="B32" s="12">
        <f t="shared" si="3"/>
        <v>2017</v>
      </c>
      <c r="C32" s="42">
        <v>0</v>
      </c>
      <c r="D32" s="43">
        <v>0</v>
      </c>
      <c r="E32" s="43">
        <v>0</v>
      </c>
      <c r="F32" s="43">
        <v>599.75700000000006</v>
      </c>
      <c r="G32" s="43">
        <v>1864.9940000000001</v>
      </c>
      <c r="H32" s="43">
        <v>3393.511</v>
      </c>
      <c r="I32" s="43">
        <v>4829.7819999999992</v>
      </c>
      <c r="J32" s="43">
        <v>5801.811999999999</v>
      </c>
      <c r="K32" s="43">
        <v>6815.496000000001</v>
      </c>
      <c r="L32" s="44">
        <v>7626.165</v>
      </c>
      <c r="M32" s="9"/>
    </row>
    <row r="33" spans="1:14" ht="15.75" x14ac:dyDescent="0.25">
      <c r="B33" s="12">
        <f t="shared" si="3"/>
        <v>2018</v>
      </c>
      <c r="C33" s="42">
        <v>0</v>
      </c>
      <c r="D33" s="43">
        <v>0</v>
      </c>
      <c r="E33" s="43">
        <v>0</v>
      </c>
      <c r="F33" s="43"/>
      <c r="G33" s="43">
        <v>661.38499999999999</v>
      </c>
      <c r="H33" s="43">
        <v>2129.8100000000004</v>
      </c>
      <c r="I33" s="43">
        <v>3660.3559999999998</v>
      </c>
      <c r="J33" s="43">
        <v>5078.4059999999999</v>
      </c>
      <c r="K33" s="43">
        <v>6573.2460000000001</v>
      </c>
      <c r="L33" s="44">
        <v>7784.1239999999998</v>
      </c>
      <c r="M33" s="9"/>
    </row>
    <row r="34" spans="1:14" ht="15.75" x14ac:dyDescent="0.25">
      <c r="B34" s="12">
        <f t="shared" si="3"/>
        <v>2019</v>
      </c>
      <c r="C34" s="42">
        <v>0</v>
      </c>
      <c r="D34" s="43">
        <v>0</v>
      </c>
      <c r="E34" s="43">
        <v>0</v>
      </c>
      <c r="F34" s="43">
        <v>0</v>
      </c>
      <c r="G34" s="43">
        <v>0</v>
      </c>
      <c r="H34" s="43">
        <v>657.26800000000003</v>
      </c>
      <c r="I34" s="43">
        <v>2061.9720000000002</v>
      </c>
      <c r="J34" s="43">
        <v>3639.8030000000003</v>
      </c>
      <c r="K34" s="43">
        <v>5505.4809999999998</v>
      </c>
      <c r="L34" s="44">
        <v>7068.2170000000006</v>
      </c>
      <c r="M34" s="9"/>
    </row>
    <row r="35" spans="1:14" ht="15.75" x14ac:dyDescent="0.25">
      <c r="B35" s="12">
        <f t="shared" si="3"/>
        <v>2020</v>
      </c>
      <c r="C35" s="42">
        <v>0</v>
      </c>
      <c r="D35" s="43">
        <v>0</v>
      </c>
      <c r="E35" s="43">
        <v>0</v>
      </c>
      <c r="F35" s="43">
        <v>0</v>
      </c>
      <c r="G35" s="43">
        <v>0</v>
      </c>
      <c r="H35" s="43"/>
      <c r="I35" s="43">
        <v>615.25700000000006</v>
      </c>
      <c r="J35" s="43">
        <v>1913.4860000000001</v>
      </c>
      <c r="K35" s="43">
        <v>3435.7090000000003</v>
      </c>
      <c r="L35" s="44">
        <v>5015.8580000000002</v>
      </c>
      <c r="M35" s="9"/>
    </row>
    <row r="36" spans="1:14" ht="15.75" x14ac:dyDescent="0.25">
      <c r="B36" s="12">
        <f t="shared" si="3"/>
        <v>2021</v>
      </c>
      <c r="C36" s="42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643.56500000000005</v>
      </c>
      <c r="K36" s="43">
        <v>2031.461</v>
      </c>
      <c r="L36" s="44">
        <v>3724.6790000000005</v>
      </c>
      <c r="M36" s="9"/>
    </row>
    <row r="37" spans="1:14" ht="15.75" x14ac:dyDescent="0.25">
      <c r="B37" s="12">
        <f t="shared" si="3"/>
        <v>2022</v>
      </c>
      <c r="C37" s="42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658.09299999999996</v>
      </c>
      <c r="L37" s="44">
        <v>2355.0550000000003</v>
      </c>
      <c r="M37" s="9"/>
    </row>
    <row r="38" spans="1:14" ht="17.25" x14ac:dyDescent="0.35">
      <c r="B38" s="12">
        <f t="shared" si="3"/>
        <v>2023</v>
      </c>
      <c r="C38" s="42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5">
        <v>741.60799999999995</v>
      </c>
      <c r="M38" s="15"/>
    </row>
    <row r="39" spans="1:14" x14ac:dyDescent="0.2">
      <c r="B39" s="2" t="s">
        <v>5</v>
      </c>
      <c r="C39" s="42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/>
      <c r="K39" s="77"/>
      <c r="L39" s="44">
        <v>57250.404999999999</v>
      </c>
      <c r="M39" s="23"/>
    </row>
    <row r="40" spans="1:14" ht="17.25" x14ac:dyDescent="0.35">
      <c r="C40" s="42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/>
      <c r="K40" s="77"/>
      <c r="L40" s="45">
        <v>6806.3820000000005</v>
      </c>
      <c r="M40" s="23"/>
    </row>
    <row r="41" spans="1:14" x14ac:dyDescent="0.2">
      <c r="C41" s="82">
        <v>0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/>
      <c r="K41" s="83"/>
      <c r="L41" s="46">
        <v>57244.388000000006</v>
      </c>
      <c r="M41" s="23"/>
    </row>
    <row r="42" spans="1:14" ht="15.75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</sheetData>
  <mergeCells count="5">
    <mergeCell ref="C25:L25"/>
    <mergeCell ref="C27:L27"/>
    <mergeCell ref="B2:C2"/>
    <mergeCell ref="C9:L9"/>
    <mergeCell ref="C11:L11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Incurred loss development</vt:lpstr>
      <vt:lpstr>Paid loss analysis</vt:lpstr>
      <vt:lpstr> Data Input</vt:lpstr>
      <vt:lpstr>' Data Input'!Print_Area</vt:lpstr>
      <vt:lpstr>'Incurred loss development'!Print_Area</vt:lpstr>
      <vt:lpstr>'Paid loss analysis'!Print_Area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 Zimmermann</cp:lastModifiedBy>
  <cp:lastPrinted>2024-02-28T20:49:59Z</cp:lastPrinted>
  <dcterms:created xsi:type="dcterms:W3CDTF">2015-05-29T14:39:53Z</dcterms:created>
  <dcterms:modified xsi:type="dcterms:W3CDTF">2024-03-01T16:55:00Z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{04A22E68-6164-4077-8139-E96D4066FFF4}</vt:lpwstr>
  </property>
</Properties>
</file>